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firstSheet="1" activeTab="1"/>
  </bookViews>
  <sheets>
    <sheet name="Acerno_Cache_XXXXX" sheetId="1" state="veryHidden" r:id="rId1"/>
    <sheet name="JURAT" sheetId="2" r:id="rId2"/>
    <sheet name="(2) BALANCE SHEET" sheetId="3" r:id="rId3"/>
    <sheet name="CASH AND INV SCHEDULE" sheetId="4" r:id="rId4"/>
    <sheet name="(3) INCOME" sheetId="5" r:id="rId5"/>
    <sheet name="(4) QUESTIONNAIRE" sheetId="6" r:id="rId6"/>
    <sheet name="(5) PREMIUMS" sheetId="7" r:id="rId7"/>
    <sheet name="(6a) REINSURANCE CEDED" sheetId="8" r:id="rId8"/>
    <sheet name="(6b) REINSURANCE ASSUMED" sheetId="9" r:id="rId9"/>
    <sheet name="(7) UNPAID LOSS &amp; LAE" sheetId="10" r:id="rId10"/>
    <sheet name="(8) LOSS &amp; LAE PAID &amp; INCURRED" sheetId="11" r:id="rId11"/>
    <sheet name="CROSSCHECK" sheetId="12" r:id="rId12"/>
  </sheets>
  <definedNames>
    <definedName name="\D">#REF!</definedName>
    <definedName name="_xlfn._FV" hidden="1">#NAME?</definedName>
    <definedName name="_xlfn.ANCHORARRAY" hidden="1">#NAME?</definedName>
    <definedName name="_xlfn.IFERROR" hidden="1">#NAME?</definedName>
    <definedName name="_xlfn.IFS" hidden="1">#NAME?</definedName>
    <definedName name="{DIALOG?PRINTE">#REF!</definedName>
    <definedName name="A">#REF!</definedName>
    <definedName name="BLANK">#REF!</definedName>
    <definedName name="MESSAGE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">#REF!</definedName>
    <definedName name="PAGE20">#REF!</definedName>
    <definedName name="PAGE21">#REF!</definedName>
    <definedName name="PAGE22">#REF!</definedName>
    <definedName name="PAGE3">#REF!</definedName>
    <definedName name="PAGE4">#REF!</definedName>
    <definedName name="PAGE4CONT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lease_Select">#REF!</definedName>
    <definedName name="_xlnm.Print_Area" localSheetId="3">'CASH AND INV SCHEDULE'!$A$1:$H$37</definedName>
    <definedName name="_xlnm.Print_Area" localSheetId="1">'JURAT'!$A$1:$H$68</definedName>
    <definedName name="PRINTLF">#REF!</definedName>
    <definedName name="PRINTSF">#REF!</definedName>
    <definedName name="PRNTR2">#REF!</definedName>
  </definedNames>
  <calcPr fullCalcOnLoad="1"/>
</workbook>
</file>

<file path=xl/sharedStrings.xml><?xml version="1.0" encoding="utf-8"?>
<sst xmlns="http://schemas.openxmlformats.org/spreadsheetml/2006/main" count="560" uniqueCount="397">
  <si>
    <t>pg.2</t>
  </si>
  <si>
    <t xml:space="preserve"> </t>
  </si>
  <si>
    <t>BALANCE SHEET</t>
  </si>
  <si>
    <t>ASSETS</t>
  </si>
  <si>
    <t>ANNUAL REPORT FOR THE</t>
  </si>
  <si>
    <t xml:space="preserve"> Current</t>
  </si>
  <si>
    <t xml:space="preserve"> Prior</t>
  </si>
  <si>
    <t>Prior</t>
  </si>
  <si>
    <t>President</t>
  </si>
  <si>
    <t>Vice President</t>
  </si>
  <si>
    <t>Secretary</t>
  </si>
  <si>
    <t>Treasurer</t>
  </si>
  <si>
    <t>LIABILITIES, CAPITAL AND SURPLUS</t>
  </si>
  <si>
    <t>Current</t>
  </si>
  <si>
    <t xml:space="preserve"> 2.  Other Invested Assets</t>
  </si>
  <si>
    <t xml:space="preserve">      Subtotal: Cash and Investments</t>
  </si>
  <si>
    <t xml:space="preserve">      Subtotal: Reinsurance Recoverable</t>
  </si>
  <si>
    <t xml:space="preserve">      Subtotal: Total Invested Assets</t>
  </si>
  <si>
    <t>QUESTIONNAIRE</t>
  </si>
  <si>
    <t>pg.3</t>
  </si>
  <si>
    <t>STATEMENT OF INCOME</t>
  </si>
  <si>
    <t>Underwriting Expenses</t>
  </si>
  <si>
    <t>CAPITAL AND SURPLUS ACCOUNT</t>
  </si>
  <si>
    <t xml:space="preserve">      (including equity income/(loss) on subsidiaries)</t>
  </si>
  <si>
    <t xml:space="preserve"> Premiums </t>
  </si>
  <si>
    <t>Reinsurance</t>
  </si>
  <si>
    <t>Direct Business</t>
  </si>
  <si>
    <t>Reinsurance Assumed</t>
  </si>
  <si>
    <t>acct'd for</t>
  </si>
  <si>
    <t>Line of Business</t>
  </si>
  <si>
    <t>Related</t>
  </si>
  <si>
    <t>Ceded</t>
  </si>
  <si>
    <t>CASH AND INVESTMENT SCHEDULE</t>
  </si>
  <si>
    <t>Bank/Financial Institution</t>
  </si>
  <si>
    <t>Equivalents</t>
  </si>
  <si>
    <t>(Pg.2, L1a)</t>
  </si>
  <si>
    <t>(Pg.2, L1b)</t>
  </si>
  <si>
    <t>(Pg.2, L1c)</t>
  </si>
  <si>
    <t>(Pg.2, L1d)</t>
  </si>
  <si>
    <t>(Pg.2, L2a)</t>
  </si>
  <si>
    <t>(Pg.2, L2b)</t>
  </si>
  <si>
    <t>Bonds</t>
  </si>
  <si>
    <t>Stocks</t>
  </si>
  <si>
    <t>Cash &amp; Cash</t>
  </si>
  <si>
    <t>Other Invested</t>
  </si>
  <si>
    <t>Assets</t>
  </si>
  <si>
    <t>pg.7</t>
  </si>
  <si>
    <t>Recoverable on Paid</t>
  </si>
  <si>
    <t>Premium</t>
  </si>
  <si>
    <t>&amp; Unpaid Losses &amp; LAE</t>
  </si>
  <si>
    <t>Affiliates:</t>
  </si>
  <si>
    <t>Non-Affiliates:</t>
  </si>
  <si>
    <t>(Pg.2,L.6+7)</t>
  </si>
  <si>
    <t>(Pg.2,L.9)</t>
  </si>
  <si>
    <t>Payable on Paid</t>
  </si>
  <si>
    <t>Unearned</t>
  </si>
  <si>
    <t>Assumed</t>
  </si>
  <si>
    <t>Premiums</t>
  </si>
  <si>
    <t>UNPAID LOSSES &amp; LAE</t>
  </si>
  <si>
    <t>Case Basis</t>
  </si>
  <si>
    <t>IBNR</t>
  </si>
  <si>
    <t>Net Losses</t>
  </si>
  <si>
    <t>Unpaid</t>
  </si>
  <si>
    <t xml:space="preserve">        Lines of Business</t>
  </si>
  <si>
    <t>Recoverable</t>
  </si>
  <si>
    <t xml:space="preserve"> (Page 8,Col. 5)</t>
  </si>
  <si>
    <t>LOSSES &amp; LAE PAID AND INCURRED</t>
  </si>
  <si>
    <t>Current Year</t>
  </si>
  <si>
    <t>Direct</t>
  </si>
  <si>
    <t>Net Payments</t>
  </si>
  <si>
    <t>Business</t>
  </si>
  <si>
    <t>Recovered</t>
  </si>
  <si>
    <t>1+2-3</t>
  </si>
  <si>
    <t>Prior Year</t>
  </si>
  <si>
    <t>(4+5-6)</t>
  </si>
  <si>
    <t>(Pg.7,Col.5)</t>
  </si>
  <si>
    <t>(Pg.3,Line 7)</t>
  </si>
  <si>
    <t>CHECK SHEET</t>
  </si>
  <si>
    <t>(L=line, C=column)</t>
  </si>
  <si>
    <t>DIFF.</t>
  </si>
  <si>
    <t>pg.4</t>
  </si>
  <si>
    <t>pg.4 Cont.</t>
  </si>
  <si>
    <t>QUESTIONNAIRE (continued)</t>
  </si>
  <si>
    <t>Change in total capital and surplus</t>
  </si>
  <si>
    <t>Change in net premiums written</t>
  </si>
  <si>
    <t>Combined ratio</t>
  </si>
  <si>
    <t>Liabilities to surplus ratio</t>
  </si>
  <si>
    <t>Total capital and surplus:</t>
  </si>
  <si>
    <t>Did surplus decrease by more than 15%</t>
  </si>
  <si>
    <t xml:space="preserve">Ceded </t>
  </si>
  <si>
    <t xml:space="preserve">Unearned </t>
  </si>
  <si>
    <t>Did net premium written increase or decrease by more than 25%</t>
  </si>
  <si>
    <t>Net premiums written to surplus ratio</t>
  </si>
  <si>
    <t>Did the net premiums written to surplus ratio exceed 400%?</t>
  </si>
  <si>
    <t>15. Other Assets</t>
  </si>
  <si>
    <t>Select One</t>
  </si>
  <si>
    <t xml:space="preserve"> 1.  a) Bonds</t>
  </si>
  <si>
    <t xml:space="preserve">      b) Stocks</t>
  </si>
  <si>
    <t xml:space="preserve">      c) Cash and Cash Equivalents</t>
  </si>
  <si>
    <t xml:space="preserve">       a)</t>
  </si>
  <si>
    <t xml:space="preserve">       b)</t>
  </si>
  <si>
    <t xml:space="preserve"> 3.  Investment Income Due and Accrued</t>
  </si>
  <si>
    <t xml:space="preserve"> 4.  Premiums Receivable</t>
  </si>
  <si>
    <t xml:space="preserve"> 6.  Reins. Recoverable on Unpaid Losses &amp; LAE</t>
  </si>
  <si>
    <t xml:space="preserve"> 7.  Reins. Recoverable on Paid Losses &amp; LAE</t>
  </si>
  <si>
    <t xml:space="preserve"> 8.  Funds Held by Ceding Reinsurers</t>
  </si>
  <si>
    <t xml:space="preserve"> 9.  Ceded Unearned Premium</t>
  </si>
  <si>
    <t>10. Deposits With Reinsurer</t>
  </si>
  <si>
    <t>11. Letters of Credit</t>
  </si>
  <si>
    <t>12. Deferred Tax Asset</t>
  </si>
  <si>
    <t>13. Deferred Acquisition Costs</t>
  </si>
  <si>
    <t>14. Federal Income Tax Receivable</t>
  </si>
  <si>
    <t xml:space="preserve">      a)</t>
  </si>
  <si>
    <t xml:space="preserve">      b)</t>
  </si>
  <si>
    <t xml:space="preserve">      c)</t>
  </si>
  <si>
    <t xml:space="preserve">      d)</t>
  </si>
  <si>
    <t>16. Total Assets</t>
  </si>
  <si>
    <t xml:space="preserve">      a) Paid In Capital</t>
  </si>
  <si>
    <t xml:space="preserve">      b) Contributed Surplus</t>
  </si>
  <si>
    <t xml:space="preserve">      c) Unrealized Gain/(Loss) on Investments</t>
  </si>
  <si>
    <t xml:space="preserve">  2. Net (Increase) Decrease In Unearned Premiums</t>
  </si>
  <si>
    <t xml:space="preserve">  3. Net Premiums Earned</t>
  </si>
  <si>
    <t xml:space="preserve">  4. Deposit Liability Income</t>
  </si>
  <si>
    <t xml:space="preserve">  5. Other Insurance Income</t>
  </si>
  <si>
    <t xml:space="preserve">  6. Total Income</t>
  </si>
  <si>
    <t xml:space="preserve">      a) Paid in and/or Additional Paid in</t>
  </si>
  <si>
    <t xml:space="preserve">      b) Capital returned</t>
  </si>
  <si>
    <t xml:space="preserve">      c) Transfers and Other Changes</t>
  </si>
  <si>
    <t xml:space="preserve">      a) Dividends to Stockholders</t>
  </si>
  <si>
    <t xml:space="preserve">      b) Transfers and Other Changes</t>
  </si>
  <si>
    <t xml:space="preserve">27. Other: </t>
  </si>
  <si>
    <t>Account Type</t>
  </si>
  <si>
    <t>Provide explanations for any differences (other than rounding)</t>
  </si>
  <si>
    <t xml:space="preserve"> 5.  Loans to Parent and/or Affiliates</t>
  </si>
  <si>
    <t>Did the liabilities to surplus ratio exceed 500%?</t>
  </si>
  <si>
    <t>Did the net reserves to surplus ratio exceed 400%?</t>
  </si>
  <si>
    <t>Net reserves to surplus ratio</t>
  </si>
  <si>
    <t>Commonwealth/State of:</t>
  </si>
  <si>
    <t xml:space="preserve">My Commission Expires: </t>
  </si>
  <si>
    <t>(checking, money mkt, CD, etc.)</t>
  </si>
  <si>
    <t>Short-Term</t>
  </si>
  <si>
    <t>Investments</t>
  </si>
  <si>
    <t xml:space="preserve">      d) Short-Term Investments</t>
  </si>
  <si>
    <t>Employee Benefits Liability</t>
  </si>
  <si>
    <t>General Liability</t>
  </si>
  <si>
    <t>Group Accident &amp; Health</t>
  </si>
  <si>
    <t>Medical Professional Liability</t>
  </si>
  <si>
    <t>Other Liability</t>
  </si>
  <si>
    <t>Property</t>
  </si>
  <si>
    <t>Surety</t>
  </si>
  <si>
    <t>All Other Lines (describe below)</t>
  </si>
  <si>
    <t>Medical Stop Loss</t>
  </si>
  <si>
    <t>Cyber Liability</t>
  </si>
  <si>
    <t>Aircraft</t>
  </si>
  <si>
    <t>Annuities</t>
  </si>
  <si>
    <t>CCIP / OCIP</t>
  </si>
  <si>
    <t>Credit</t>
  </si>
  <si>
    <t>Crime</t>
  </si>
  <si>
    <t>Directors &amp; Officers Liability</t>
  </si>
  <si>
    <t>Disability</t>
  </si>
  <si>
    <t>Earthquake / Flood</t>
  </si>
  <si>
    <t>Employers Liability</t>
  </si>
  <si>
    <t>Fidelity</t>
  </si>
  <si>
    <t>Financial Guarantee</t>
  </si>
  <si>
    <t>Inland Marine</t>
  </si>
  <si>
    <t>Long Term Care</t>
  </si>
  <si>
    <t>Ocean Marine</t>
  </si>
  <si>
    <t>Warranty</t>
  </si>
  <si>
    <t>Farmowners Multiple Peril</t>
  </si>
  <si>
    <t>Mortgage Guaranty</t>
  </si>
  <si>
    <t>Workers Compensation</t>
  </si>
  <si>
    <t>Commercial Multiple Peril</t>
  </si>
  <si>
    <t>Credit Accident &amp; Health</t>
  </si>
  <si>
    <t xml:space="preserve"> 1.  a) Direct Premiums Written</t>
  </si>
  <si>
    <t xml:space="preserve">      c) Ceded Premiums Written</t>
  </si>
  <si>
    <t xml:space="preserve">      Subtotal: Net Premiums Written</t>
  </si>
  <si>
    <t>Direct and Assumed</t>
  </si>
  <si>
    <t>Loss</t>
  </si>
  <si>
    <t>LAE</t>
  </si>
  <si>
    <t>Loss &amp; LAE</t>
  </si>
  <si>
    <t>(1+2+3-4)</t>
  </si>
  <si>
    <t>Loss &amp; LAE Paid Less Salvage</t>
  </si>
  <si>
    <t>17. Loss and LAE Reserves</t>
  </si>
  <si>
    <t xml:space="preserve">  7. Net Loss and LAE Incurred</t>
  </si>
  <si>
    <t>All Other Lines</t>
  </si>
  <si>
    <t>18. Reins. Payable on Paid Losses &amp; LAE</t>
  </si>
  <si>
    <t>19. Insurance Deposit Liability</t>
  </si>
  <si>
    <t>20. Commissions, Expenses and Fees</t>
  </si>
  <si>
    <t>21. Federal Income Taxes Payable</t>
  </si>
  <si>
    <t>22. Unearned Premium</t>
  </si>
  <si>
    <t>23. Reinsurance Balances Payable</t>
  </si>
  <si>
    <t>24. Loans and Notes Payable</t>
  </si>
  <si>
    <t>25. Amounts Due to Affiliates</t>
  </si>
  <si>
    <t>26. Funds Held Under Reinsurance Contracts</t>
  </si>
  <si>
    <t>27. Dividends Payable</t>
  </si>
  <si>
    <t>28. Accrued Expenses</t>
  </si>
  <si>
    <t>29. Premium Tax Payable</t>
  </si>
  <si>
    <t>30. Other Liabilities</t>
  </si>
  <si>
    <t>31. Total Liabilities</t>
  </si>
  <si>
    <t>32. Capital and Surplus:</t>
  </si>
  <si>
    <t>33. Surplus (Accumulated Earnings)</t>
  </si>
  <si>
    <t>34. Total Capital and Surplus</t>
  </si>
  <si>
    <t>35. Total</t>
  </si>
  <si>
    <t xml:space="preserve">  8. Commissions and Brokerage</t>
  </si>
  <si>
    <t>13. Investment Income - Net</t>
  </si>
  <si>
    <t>14. Other Income</t>
  </si>
  <si>
    <t>16. Income Before Dividends and Taxes</t>
  </si>
  <si>
    <t>17. Policyholder Dividends</t>
  </si>
  <si>
    <t>18. Federal Income Taxes</t>
  </si>
  <si>
    <t xml:space="preserve">19. Net Income / (Loss) </t>
  </si>
  <si>
    <t xml:space="preserve">     (line 16 minus lines 17 and 18)</t>
  </si>
  <si>
    <t xml:space="preserve">      (Page 2, Line 34)</t>
  </si>
  <si>
    <t>(Columns 1 + 2 + 3 = Pg.2, L.17)</t>
  </si>
  <si>
    <t>pg. 9</t>
  </si>
  <si>
    <t>by deposit method</t>
  </si>
  <si>
    <t>20. Capital &amp; Surplus, end of previous year</t>
  </si>
  <si>
    <t>21. Net Income / (Loss).</t>
  </si>
  <si>
    <t>22. Net Unrealized Capital Gains or Losses</t>
  </si>
  <si>
    <t>23. Capital Changes:</t>
  </si>
  <si>
    <t>24. Surplus Adjustments:</t>
  </si>
  <si>
    <t>25. Extraordinary Taxes for prior years</t>
  </si>
  <si>
    <t xml:space="preserve">26. Other: </t>
  </si>
  <si>
    <t>28. Capital &amp; Surplus, end of current year</t>
  </si>
  <si>
    <t>Unrelated / Pooling</t>
  </si>
  <si>
    <t>Calculated percentage of controlled unaffiliated and unrelated/pooling business</t>
  </si>
  <si>
    <t>AM Best</t>
  </si>
  <si>
    <t>Code</t>
  </si>
  <si>
    <t>NAIC</t>
  </si>
  <si>
    <t>Net Losses &amp; LAE</t>
  </si>
  <si>
    <t>Incurred</t>
  </si>
  <si>
    <t>Aggregate Reinsurance Recoverable (Col. 4) *</t>
  </si>
  <si>
    <t>Aggregate Reinsurance Recovered (Col. 3) *</t>
  </si>
  <si>
    <t xml:space="preserve">Ceded  Premiums </t>
  </si>
  <si>
    <t>(Pg.3,L.1.c.)</t>
  </si>
  <si>
    <t>Product Liability</t>
  </si>
  <si>
    <t>[(Pg2,L22,C1) U/P - (Pg2,L22,C2) U/P] - [(Pg2,L9,C1) C/U/P -</t>
  </si>
  <si>
    <t xml:space="preserve">      b) Assumed Premiums Written</t>
  </si>
  <si>
    <t>Auto Physical Damage</t>
  </si>
  <si>
    <t>Auto Liability</t>
  </si>
  <si>
    <t>Professional Liability - Other</t>
  </si>
  <si>
    <t>Term Life</t>
  </si>
  <si>
    <t>Universal Life</t>
  </si>
  <si>
    <t>Terrorism</t>
  </si>
  <si>
    <t xml:space="preserve">       (Page 3, Line 28)</t>
  </si>
  <si>
    <t>Domiciliary</t>
  </si>
  <si>
    <t>Jurisdiction</t>
  </si>
  <si>
    <t>Number</t>
  </si>
  <si>
    <t>pg.6b</t>
  </si>
  <si>
    <t xml:space="preserve">      e)</t>
  </si>
  <si>
    <t>REINSURANCE CEDED</t>
  </si>
  <si>
    <t>REINSURANCE ASSUMED</t>
  </si>
  <si>
    <t>Full Name of Reinsurer</t>
  </si>
  <si>
    <t>Full Name of Ceding Entity</t>
  </si>
  <si>
    <t>Company</t>
  </si>
  <si>
    <t xml:space="preserve">  9. Other Underwriting Expenses</t>
  </si>
  <si>
    <t>(Columns 1 - 2 = Pg.3, L.1a)</t>
  </si>
  <si>
    <t>(Columns 3 - 4 = Pg.3, L.1b)</t>
  </si>
  <si>
    <t>(Pg,2, L.6)</t>
  </si>
  <si>
    <t xml:space="preserve">                                   (or other similar financial position)</t>
  </si>
  <si>
    <t xml:space="preserve">      If yes to (c), please explain:</t>
  </si>
  <si>
    <t xml:space="preserve"> PREMIUM SCHEDULE</t>
  </si>
  <si>
    <t>Totals………………………………………………………………..</t>
  </si>
  <si>
    <t>Totals...........................................................................................................................</t>
  </si>
  <si>
    <t>Totals…………………………………………….</t>
  </si>
  <si>
    <t>Totals………………………………………………</t>
  </si>
  <si>
    <t>Pg2,L16) Assets - Pg2,L35) Liab., Capital &amp; Surplus(Curr. Yr)………………..</t>
  </si>
  <si>
    <t>Pg2,L16) Assets - Pg2,L35) Liab., Capital &amp; Surplus(Prior. Yr)………………..</t>
  </si>
  <si>
    <t>Pg2,L17) Losses - Pg7,C1+C2+C3) O/S Losses &amp; IBNR…………………………</t>
  </si>
  <si>
    <t>Pg2,L17) Loss and LAE Reserves - Pg2,L6) Reins. Recov Unpaid - Pg8,C6) Net loss and LAE unpaid prior year………………………………………………</t>
  </si>
  <si>
    <t>Pg2,L6) Reins. Recoverable - Pg7,C4) Reins. Rec………………………………..</t>
  </si>
  <si>
    <t>Pg2,L6+L7) Reins. Recoverable - Pg6a) Reins. Recoverable…………………….</t>
  </si>
  <si>
    <t>Pg2,L9) Ceded Unearned Premium - Pg6a) Ceded Unearned Premium…….</t>
  </si>
  <si>
    <t>Pg2,L34) Capital &amp; Surplus - Pg3,L28) Capital &amp; Surp.(Curr)…………………</t>
  </si>
  <si>
    <t>Pg2,L34) Capital &amp; Surplus - Pg3,L28) Capital &amp; Surp.(Prior)…………………</t>
  </si>
  <si>
    <t xml:space="preserve">  (Pg2,L9,C2)] + (Pg3,L2,C1) Net Change in U/P………………………………..</t>
  </si>
  <si>
    <t>Pg3,L7) Loss &amp; LAE Incurred - Pg8,C7) Loss &amp; LAE Incurred………………..</t>
  </si>
  <si>
    <t>Pg3,L19) Net Income - Pg3,L21) Net Income (Current Yr)……………………</t>
  </si>
  <si>
    <t>Pg3,L19) Net Income - Pg3,L21) Net Income (Prior Yr)……………………….</t>
  </si>
  <si>
    <t>Pg3,L20) Capital &amp; Surplus (Curr) - Pg3,L28) Prior Yr ………………………..</t>
  </si>
  <si>
    <t>Pg5,C2) Premiums Assumed - Pg6b) Premiums Assumed…………………….</t>
  </si>
  <si>
    <t>Pg7,C5) Total Loss &amp; LAE Unpaid - Pg8,C5) Total Net Loss and LAE Unpaid.</t>
  </si>
  <si>
    <t>Pg3,L1) Net Premiums Written - Pg5,C1+C2-C3) Premiums Written +</t>
  </si>
  <si>
    <t xml:space="preserve">  Pg6a) Ceded Premium…………………………………………………………….</t>
  </si>
  <si>
    <t>(b) Has the Department been updated with any changes to the Reinsurers since the prior year?</t>
  </si>
  <si>
    <t>(a) Has the Department been updated with any changes to the list of Ceding Entities since the prior year?</t>
  </si>
  <si>
    <t>If more</t>
  </si>
  <si>
    <t>than 10% of</t>
  </si>
  <si>
    <t>Total Surplus</t>
  </si>
  <si>
    <t>Captive Name</t>
  </si>
  <si>
    <t>Other Underwriting Expenses</t>
  </si>
  <si>
    <t>10. General and Administrative</t>
  </si>
  <si>
    <t>11. Total Underwriting Expenses</t>
  </si>
  <si>
    <t>12. Underwriting Profit/(Loss)</t>
  </si>
  <si>
    <t xml:space="preserve">       Subtotal: Other Underwriting Expenses</t>
  </si>
  <si>
    <t xml:space="preserve">      (lines 6 minus 11)</t>
  </si>
  <si>
    <t xml:space="preserve">     (lines 12 through 16)</t>
  </si>
  <si>
    <t xml:space="preserve">pg.6a  </t>
  </si>
  <si>
    <t>pg. 5</t>
  </si>
  <si>
    <t>pg. 7</t>
  </si>
  <si>
    <t>pg. 8</t>
  </si>
  <si>
    <t>Please Select' Captive "Type" from drop-down list using up and down arrows for all choices.</t>
  </si>
  <si>
    <t>Association</t>
  </si>
  <si>
    <t>Pure</t>
  </si>
  <si>
    <t>Captive Type</t>
  </si>
  <si>
    <t xml:space="preserve">    If No, please explain:</t>
  </si>
  <si>
    <t xml:space="preserve">    If Yes, was notification submited to the Department, including a new organizational chart?</t>
  </si>
  <si>
    <t>Enter Type on Jurat</t>
  </si>
  <si>
    <t>Select Type</t>
  </si>
  <si>
    <t xml:space="preserve">Non-Affiliates: </t>
  </si>
  <si>
    <t>OWNERSHIP</t>
  </si>
  <si>
    <t>ACCOUNTING</t>
  </si>
  <si>
    <t>PLAN OF OPERATION</t>
  </si>
  <si>
    <t>FINANCIAL RESULTS/RATIOS</t>
  </si>
  <si>
    <t>(3a)</t>
  </si>
  <si>
    <t>Rating</t>
  </si>
  <si>
    <t>Did the combined ratio exceed 120%?</t>
  </si>
  <si>
    <t>**DO NOT PRINT WITH COVER**</t>
  </si>
  <si>
    <t>Enter Current Year End</t>
  </si>
  <si>
    <t>Name</t>
  </si>
  <si>
    <t>Firm</t>
  </si>
  <si>
    <t>Address</t>
  </si>
  <si>
    <t>a) If waiver for current year, has request been submitted to the Department?</t>
  </si>
  <si>
    <t>If Yes, please provide detailed explanation:</t>
  </si>
  <si>
    <t>#Dfr2023</t>
  </si>
  <si>
    <t>Enter Prior Year End [required field even if no reporting and/or N/A]</t>
  </si>
  <si>
    <t>Due to be filed (75 days):</t>
  </si>
  <si>
    <t>% Ownership</t>
  </si>
  <si>
    <t xml:space="preserve">    If No that notification was not submitted, please explain:</t>
  </si>
  <si>
    <t xml:space="preserve">    statement of the beneficial owners been filed with the Department?</t>
  </si>
  <si>
    <t>Name and address of captive approved appointed actuary.</t>
  </si>
  <si>
    <t>Name and address of captive approved appointed independent certified public accountant.</t>
  </si>
  <si>
    <t>b) Has the ownership changed in the past year from the last annual report filing?</t>
  </si>
  <si>
    <t>What basis of accounting does the captive use to prepare its annual report?</t>
  </si>
  <si>
    <t>List the name(s) and addresses of the beneficial owners of the captive and corresponding percentages of ownership as of the reporting date:</t>
  </si>
  <si>
    <t>Did total capital and surplus meet the regulatory requirement:</t>
  </si>
  <si>
    <t>CAPTIVE INSURANCE COMPANY</t>
  </si>
  <si>
    <t xml:space="preserve">Subscribed and sworn to before me this </t>
  </si>
  <si>
    <t>day of</t>
  </si>
  <si>
    <t>(format MMM, YYYYY)</t>
  </si>
  <si>
    <t>(format MM/DD/YYYY)</t>
  </si>
  <si>
    <t>(format DD nd/rd/st/th)</t>
  </si>
  <si>
    <t>Annual Report Contact</t>
  </si>
  <si>
    <t>President (Signature)</t>
  </si>
  <si>
    <t>Secretary (Signature)</t>
  </si>
  <si>
    <t>Treasurer (Signature)</t>
  </si>
  <si>
    <t>Other Executive Officer (Signature)</t>
  </si>
  <si>
    <t>[Minimum of two (2) Officer signatures required]</t>
  </si>
  <si>
    <t>If No, please provide detailed explanation and regulatory notification is required to the Department.</t>
  </si>
  <si>
    <t>Lines of Business</t>
  </si>
  <si>
    <t>each for himself deposes and says that they are the above described officers of the said insurer, and that on the last day of the period presented,</t>
  </si>
  <si>
    <t xml:space="preserve">all of the herein described assets were the absolute property of the said insurer, free and clear from any liens or claims thereon, except as stated, and that </t>
  </si>
  <si>
    <t xml:space="preserve">this annual statement, together with related exhibits, schedules, and explanations therein contained, annexed or referred to are a full and true statement of </t>
  </si>
  <si>
    <t xml:space="preserve">all the assets and liabilities and of the condition and affairs of the said insurer as of the date presented, and of its income and deductions therefrom for the </t>
  </si>
  <si>
    <t>the best of their information, knowledge, and belief, respectively.</t>
  </si>
  <si>
    <t>year ended on that date, according to the best of their presented, and of its income and deductions therefrom for the year ended on that date, according to</t>
  </si>
  <si>
    <t>NOTE:  This sheet is NOT PROTECTED, so additional bank reporting rows can be added as needed</t>
  </si>
  <si>
    <t>NOTE:  This sheet is NOT PROTECTED, so additional reinsurance reporting rows can be added as needed</t>
  </si>
  <si>
    <t>Required unimpaired paid-in capital and surplus for Active Captive:</t>
  </si>
  <si>
    <t>Captive Address…………………………………………….............................……</t>
  </si>
  <si>
    <t>Captive City, State, Zip Code……………………………………………................</t>
  </si>
  <si>
    <t>Name……………………………………………...................................................</t>
  </si>
  <si>
    <t>Phone Number…………………………………..................................................</t>
  </si>
  <si>
    <t>E-Mail……………………………………………..................................................</t>
  </si>
  <si>
    <t>Company Type (Select)…………………………………………………….....................................................</t>
  </si>
  <si>
    <t>Organized under the laws of the State of…………………............................................……………….......</t>
  </si>
  <si>
    <t>Date of License…........................…….……………………….........................……...……………................</t>
  </si>
  <si>
    <t>APPOINTED ACTUARY &amp; CPA</t>
  </si>
  <si>
    <t>Have all insurance related plan changes, that occurred within the last year, been submitted to the Department?</t>
  </si>
  <si>
    <t>This is the LCAR to be filed by all licensed captive entities.</t>
  </si>
  <si>
    <t>LOUISIANA CAPTIVE INSURANCE COMPANY</t>
  </si>
  <si>
    <t>NOTE:  The Louisiana Captive Annual Report (LCAR) Instructions are an important part for the preparation of this filing.</t>
  </si>
  <si>
    <t xml:space="preserve"> To be filed by all active licensed captive entities</t>
  </si>
  <si>
    <t>To be used by all Louisiana licensed 12/31 year-end captives and by fiscal year-end captives at the time of their year-end.</t>
  </si>
  <si>
    <t>LCAR v. 2024</t>
  </si>
  <si>
    <t xml:space="preserve"> Use this template beginning year-end 2024.  Please refer to GENERAL INSTRUCTIONS for further guidance.</t>
  </si>
  <si>
    <t>GAAP</t>
  </si>
  <si>
    <t>position in the previous annual statement, and a Biographical Affidavit and related forms must be on file.</t>
  </si>
  <si>
    <t>Parish/County/City of:</t>
  </si>
  <si>
    <t>La. R.S. 22:550.10</t>
  </si>
  <si>
    <r>
      <t xml:space="preserve">a) Have the most recent </t>
    </r>
    <r>
      <rPr>
        <b/>
        <sz val="11"/>
        <rFont val="Aptos"/>
        <family val="2"/>
      </rPr>
      <t>Parent Company Financials</t>
    </r>
    <r>
      <rPr>
        <sz val="11"/>
        <rFont val="Aptos"/>
        <family val="2"/>
      </rPr>
      <t xml:space="preserve"> - (issued w/i 12 mos.) annual report, 10-K or audited financial</t>
    </r>
  </si>
  <si>
    <r>
      <t xml:space="preserve">(Answer "N/A" if no </t>
    </r>
    <r>
      <rPr>
        <b/>
        <sz val="11"/>
        <rFont val="Aptos"/>
        <family val="2"/>
      </rPr>
      <t>insurance related</t>
    </r>
    <r>
      <rPr>
        <sz val="11"/>
        <rFont val="Aptos"/>
        <family val="2"/>
      </rPr>
      <t xml:space="preserve"> business plan changes occurred)</t>
    </r>
  </si>
  <si>
    <r>
      <t xml:space="preserve">Below Data Entry Table for formula links only </t>
    </r>
    <r>
      <rPr>
        <sz val="12"/>
        <color indexed="17"/>
        <rFont val="Aptos"/>
        <family val="2"/>
      </rPr>
      <t>(Enter items in 'green')</t>
    </r>
  </si>
  <si>
    <r>
      <t>OFFICERS</t>
    </r>
    <r>
      <rPr>
        <u val="single"/>
        <vertAlign val="superscript"/>
        <sz val="11"/>
        <rFont val="Aptos"/>
        <family val="2"/>
      </rPr>
      <t>(1)</t>
    </r>
  </si>
  <si>
    <r>
      <t>DIRECTORS</t>
    </r>
    <r>
      <rPr>
        <u val="single"/>
        <vertAlign val="superscript"/>
        <sz val="11"/>
        <rFont val="Aptos"/>
        <family val="2"/>
      </rPr>
      <t>(1)</t>
    </r>
  </si>
  <si>
    <r>
      <rPr>
        <vertAlign val="superscript"/>
        <sz val="11"/>
        <rFont val="Aptos"/>
        <family val="2"/>
      </rPr>
      <t>(1)</t>
    </r>
    <r>
      <rPr>
        <sz val="11"/>
        <rFont val="Aptos"/>
        <family val="2"/>
      </rPr>
      <t>Show full name and indicate by number sign</t>
    </r>
    <r>
      <rPr>
        <b/>
        <sz val="11"/>
        <rFont val="Aptos"/>
        <family val="2"/>
      </rPr>
      <t xml:space="preserve"> (#) </t>
    </r>
    <r>
      <rPr>
        <sz val="11"/>
        <rFont val="Aptos"/>
        <family val="2"/>
      </rPr>
      <t>those officers and directors who did not occupy the indicated</t>
    </r>
  </si>
  <si>
    <r>
      <t>using '</t>
    </r>
    <r>
      <rPr>
        <b/>
        <u val="single"/>
        <sz val="12"/>
        <color indexed="10"/>
        <rFont val="Aptos"/>
        <family val="2"/>
      </rPr>
      <t>Insert</t>
    </r>
    <r>
      <rPr>
        <b/>
        <sz val="12"/>
        <color indexed="10"/>
        <rFont val="Aptos"/>
        <family val="2"/>
      </rPr>
      <t>' Row.  Please DO NOT Insert or Delete Sheets as may impact our Importing function.</t>
    </r>
  </si>
  <si>
    <r>
      <t xml:space="preserve">15. Other Expenses </t>
    </r>
    <r>
      <rPr>
        <i/>
        <sz val="11"/>
        <rFont val="Aptos"/>
        <family val="2"/>
      </rPr>
      <t>(to deduct enter as negative)</t>
    </r>
  </si>
  <si>
    <r>
      <t xml:space="preserve">(a) Are the below listed companies "Authorized Reinsurers" as defined in the </t>
    </r>
    <r>
      <rPr>
        <b/>
        <sz val="11"/>
        <rFont val="Aptos"/>
        <family val="2"/>
      </rPr>
      <t>LCAR Instructions</t>
    </r>
    <r>
      <rPr>
        <sz val="11"/>
        <rFont val="Aptos"/>
        <family val="2"/>
      </rPr>
      <t>?</t>
    </r>
  </si>
  <si>
    <t>pg. 2.1</t>
  </si>
  <si>
    <r>
      <t xml:space="preserve">Controlled Unaffiliated </t>
    </r>
    <r>
      <rPr>
        <b/>
        <vertAlign val="superscript"/>
        <sz val="11"/>
        <rFont val="Aptos"/>
        <family val="2"/>
      </rPr>
      <t>(5)</t>
    </r>
  </si>
  <si>
    <r>
      <rPr>
        <vertAlign val="superscript"/>
        <sz val="11"/>
        <rFont val="Aptos"/>
        <family val="2"/>
      </rPr>
      <t>(5)</t>
    </r>
    <r>
      <rPr>
        <sz val="11"/>
        <rFont val="Aptos"/>
        <family val="2"/>
      </rPr>
      <t xml:space="preserve"> Not provided for under Louisiana Revised statutes.</t>
    </r>
  </si>
  <si>
    <t>(a) For all December 31 LCAR filings only: A copy of premium tax form 1061 has been filed with the LDI via Industry Access on or before March 1st.</t>
  </si>
  <si>
    <t>(b) Enter the TOTAL TAX DUE amount.</t>
  </si>
  <si>
    <t>(c) Are there differences between the amount of premium on this page and the amount reported to the LDI on form 1061?</t>
  </si>
  <si>
    <t>(c) Have you submitted all required affiliated Reinsurer Audited Financial Statements as issued?</t>
  </si>
  <si>
    <r>
      <t xml:space="preserve">Affiliates: </t>
    </r>
    <r>
      <rPr>
        <sz val="11"/>
        <color indexed="10"/>
        <rFont val="Aptos"/>
        <family val="2"/>
      </rPr>
      <t>(must file Audited Financial Statement when issued)</t>
    </r>
  </si>
  <si>
    <t>Notary Signature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</si>
</sst>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[$-409]dddd\,\ mmmm\ dd\,\ yyyy"/>
    <numFmt numFmtId="168" formatCode="[$-409]h:mm:ss\ AM/PM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m/d/yyyy;@"/>
    <numFmt numFmtId="176" formatCode="[$-409]mmmm\ d\,\ yyyy;@"/>
    <numFmt numFmtId="177" formatCode="[$-409]d\-mmm;@"/>
    <numFmt numFmtId="178" formatCode="_(&quot;$&quot;* #,##0_);_(&quot;$&quot;* \(#,##0\);_(&quot;$&quot;* &quot;-&quot;??_);_(@_)"/>
    <numFmt numFmtId="179" formatCode="0.0%"/>
    <numFmt numFmtId="180" formatCode="_([$$-409]* #,##0.00_);_([$$-409]* \(#,##0.00\);_([$$-409]* &quot;-&quot;??_);_(@_)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[$-409]dddd\,\ mmmm\ d\,\ yyyy"/>
    <numFmt numFmtId="189" formatCode="0_);\(0\)"/>
    <numFmt numFmtId="190" formatCode="mm/dd/yy;@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[$-409]d\-mmm\-yy;@"/>
    <numFmt numFmtId="195" formatCode="yyyy\-mm\-dd;@"/>
    <numFmt numFmtId="196" formatCode="#,##0.0_);\(#,##0.0\)"/>
  </numFmts>
  <fonts count="10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ptos"/>
      <family val="2"/>
    </font>
    <font>
      <sz val="20"/>
      <name val="Aptos"/>
      <family val="2"/>
    </font>
    <font>
      <sz val="12"/>
      <name val="Aptos"/>
      <family val="2"/>
    </font>
    <font>
      <u val="single"/>
      <sz val="11"/>
      <name val="Aptos"/>
      <family val="2"/>
    </font>
    <font>
      <b/>
      <u val="single"/>
      <sz val="11"/>
      <name val="Aptos"/>
      <family val="2"/>
    </font>
    <font>
      <u val="single"/>
      <sz val="12"/>
      <name val="Aptos"/>
      <family val="2"/>
    </font>
    <font>
      <b/>
      <sz val="11"/>
      <name val="Aptos"/>
      <family val="2"/>
    </font>
    <font>
      <sz val="10"/>
      <name val="Aptos"/>
      <family val="2"/>
    </font>
    <font>
      <sz val="14"/>
      <name val="Aptos"/>
      <family val="2"/>
    </font>
    <font>
      <i/>
      <sz val="11"/>
      <name val="Aptos"/>
      <family val="2"/>
    </font>
    <font>
      <sz val="12"/>
      <color indexed="17"/>
      <name val="Aptos"/>
      <family val="2"/>
    </font>
    <font>
      <b/>
      <sz val="10"/>
      <name val="Aptos"/>
      <family val="2"/>
    </font>
    <font>
      <u val="single"/>
      <vertAlign val="superscript"/>
      <sz val="11"/>
      <name val="Aptos"/>
      <family val="2"/>
    </font>
    <font>
      <vertAlign val="superscript"/>
      <sz val="11"/>
      <name val="Aptos"/>
      <family val="2"/>
    </font>
    <font>
      <b/>
      <u val="single"/>
      <sz val="12"/>
      <color indexed="10"/>
      <name val="Aptos"/>
      <family val="2"/>
    </font>
    <font>
      <b/>
      <sz val="12"/>
      <color indexed="10"/>
      <name val="Aptos"/>
      <family val="2"/>
    </font>
    <font>
      <b/>
      <vertAlign val="superscript"/>
      <sz val="11"/>
      <name val="Aptos"/>
      <family val="2"/>
    </font>
    <font>
      <sz val="11"/>
      <color indexed="10"/>
      <name val="Aptos"/>
      <family val="2"/>
    </font>
    <font>
      <b/>
      <sz val="12"/>
      <name val="Apto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ptos"/>
      <family val="2"/>
    </font>
    <font>
      <b/>
      <sz val="11"/>
      <color indexed="10"/>
      <name val="Aptos"/>
      <family val="2"/>
    </font>
    <font>
      <b/>
      <sz val="11"/>
      <color indexed="17"/>
      <name val="Aptos"/>
      <family val="2"/>
    </font>
    <font>
      <b/>
      <u val="single"/>
      <sz val="11"/>
      <color indexed="10"/>
      <name val="Aptos"/>
      <family val="2"/>
    </font>
    <font>
      <sz val="16.8"/>
      <color indexed="63"/>
      <name val="Aptos"/>
      <family val="2"/>
    </font>
    <font>
      <sz val="11"/>
      <color indexed="63"/>
      <name val="Aptos"/>
      <family val="2"/>
    </font>
    <font>
      <sz val="11"/>
      <color indexed="63"/>
      <name val="Aptos"/>
      <family val="2"/>
    </font>
    <font>
      <sz val="8"/>
      <color indexed="63"/>
      <name val="Aptos"/>
      <family val="2"/>
    </font>
    <font>
      <u val="single"/>
      <sz val="12"/>
      <color indexed="12"/>
      <name val="Aptos"/>
      <family val="2"/>
    </font>
    <font>
      <sz val="14"/>
      <color indexed="62"/>
      <name val="Aptos"/>
      <family val="2"/>
    </font>
    <font>
      <sz val="8"/>
      <color indexed="63"/>
      <name val="Aptos"/>
      <family val="2"/>
    </font>
    <font>
      <sz val="8"/>
      <color indexed="62"/>
      <name val="Aptos"/>
      <family val="2"/>
    </font>
    <font>
      <b/>
      <sz val="10"/>
      <color indexed="17"/>
      <name val="Aptos"/>
      <family val="2"/>
    </font>
    <font>
      <sz val="14"/>
      <color indexed="12"/>
      <name val="Aptos"/>
      <family val="2"/>
    </font>
    <font>
      <b/>
      <sz val="14"/>
      <color indexed="17"/>
      <name val="Aptos"/>
      <family val="2"/>
    </font>
    <font>
      <sz val="12"/>
      <color indexed="10"/>
      <name val="Aptos"/>
      <family val="2"/>
    </font>
    <font>
      <b/>
      <sz val="14"/>
      <color indexed="10"/>
      <name val="Aptos"/>
      <family val="2"/>
    </font>
    <font>
      <b/>
      <u val="single"/>
      <sz val="11"/>
      <color indexed="17"/>
      <name val="Aptos"/>
      <family val="2"/>
    </font>
    <font>
      <u val="single"/>
      <sz val="11"/>
      <color indexed="12"/>
      <name val="Apto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ptos"/>
      <family val="2"/>
    </font>
    <font>
      <b/>
      <sz val="11"/>
      <color rgb="FFFF0000"/>
      <name val="Aptos"/>
      <family val="2"/>
    </font>
    <font>
      <b/>
      <sz val="11"/>
      <color rgb="FF00B050"/>
      <name val="Aptos"/>
      <family val="2"/>
    </font>
    <font>
      <b/>
      <u val="single"/>
      <sz val="11"/>
      <color rgb="FFFF0000"/>
      <name val="Aptos"/>
      <family val="2"/>
    </font>
    <font>
      <sz val="16.8"/>
      <color rgb="FF363636"/>
      <name val="Aptos"/>
      <family val="2"/>
    </font>
    <font>
      <sz val="11"/>
      <color rgb="FF363636"/>
      <name val="Aptos"/>
      <family val="2"/>
    </font>
    <font>
      <sz val="11"/>
      <color rgb="FF363636"/>
      <name val="Aptos"/>
      <family val="2"/>
    </font>
    <font>
      <sz val="8"/>
      <color rgb="FF363636"/>
      <name val="Aptos"/>
      <family val="2"/>
    </font>
    <font>
      <u val="single"/>
      <sz val="12"/>
      <color theme="10"/>
      <name val="Aptos"/>
      <family val="2"/>
    </font>
    <font>
      <sz val="14"/>
      <color rgb="FF2F1A7C"/>
      <name val="Aptos"/>
      <family val="2"/>
    </font>
    <font>
      <b/>
      <sz val="12"/>
      <color rgb="FFFF0000"/>
      <name val="Aptos"/>
      <family val="2"/>
    </font>
    <font>
      <sz val="8"/>
      <color rgb="FF363636"/>
      <name val="Aptos"/>
      <family val="2"/>
    </font>
    <font>
      <sz val="8"/>
      <color rgb="FF1B5991"/>
      <name val="Aptos"/>
      <family val="2"/>
    </font>
    <font>
      <b/>
      <sz val="10"/>
      <color rgb="FF00B050"/>
      <name val="Aptos"/>
      <family val="2"/>
    </font>
    <font>
      <b/>
      <sz val="14"/>
      <color rgb="FF00B050"/>
      <name val="Aptos"/>
      <family val="2"/>
    </font>
    <font>
      <sz val="12"/>
      <color rgb="FFFF0000"/>
      <name val="Aptos"/>
      <family val="2"/>
    </font>
    <font>
      <b/>
      <sz val="14"/>
      <color rgb="FFFF0000"/>
      <name val="Aptos"/>
      <family val="2"/>
    </font>
    <font>
      <sz val="11"/>
      <color rgb="FFFF0000"/>
      <name val="Aptos"/>
      <family val="2"/>
    </font>
    <font>
      <u val="single"/>
      <sz val="11"/>
      <color theme="10"/>
      <name val="Aptos"/>
      <family val="2"/>
    </font>
    <font>
      <sz val="14"/>
      <color rgb="FF0000FF"/>
      <name val="Aptos"/>
      <family val="2"/>
    </font>
    <font>
      <b/>
      <u val="single"/>
      <sz val="11"/>
      <color rgb="FF00B050"/>
      <name val="Apto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1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86"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37" fontId="80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Alignment="1">
      <alignment/>
    </xf>
    <xf numFmtId="0" fontId="6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37" fontId="81" fillId="0" borderId="0" xfId="0" applyNumberFormat="1" applyFont="1" applyFill="1" applyAlignment="1" applyProtection="1">
      <alignment horizontal="left" vertical="center"/>
      <protection/>
    </xf>
    <xf numFmtId="37" fontId="82" fillId="0" borderId="0" xfId="0" applyNumberFormat="1" applyFont="1" applyFill="1" applyAlignment="1" applyProtection="1">
      <alignment horizontal="left" vertical="center"/>
      <protection/>
    </xf>
    <xf numFmtId="37" fontId="4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37" fontId="83" fillId="0" borderId="0" xfId="0" applyNumberFormat="1" applyFont="1" applyFill="1" applyAlignment="1" applyProtection="1">
      <alignment horizontal="left" vertical="center"/>
      <protection/>
    </xf>
    <xf numFmtId="37" fontId="8" fillId="0" borderId="0" xfId="0" applyNumberFormat="1" applyFont="1" applyFill="1" applyAlignment="1" applyProtection="1">
      <alignment horizontal="centerContinuous" vertical="center"/>
      <protection/>
    </xf>
    <xf numFmtId="37" fontId="7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37" fontId="10" fillId="33" borderId="10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 locked="0"/>
    </xf>
    <xf numFmtId="37" fontId="10" fillId="0" borderId="11" xfId="0" applyNumberFormat="1" applyFont="1" applyFill="1" applyBorder="1" applyAlignment="1" applyProtection="1">
      <alignment horizontal="left"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37" fontId="4" fillId="0" borderId="11" xfId="0" applyNumberFormat="1" applyFont="1" applyFill="1" applyBorder="1" applyAlignment="1" applyProtection="1">
      <alignment horizontal="center" vertical="center"/>
      <protection locked="0"/>
    </xf>
    <xf numFmtId="37" fontId="4" fillId="0" borderId="0" xfId="0" applyNumberFormat="1" applyFont="1" applyFill="1" applyBorder="1" applyAlignment="1" applyProtection="1">
      <alignment horizontal="center"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37" fontId="4" fillId="0" borderId="13" xfId="0" applyNumberFormat="1" applyFont="1" applyFill="1" applyBorder="1" applyAlignment="1" applyProtection="1">
      <alignment horizontal="center" vertical="center"/>
      <protection locked="0"/>
    </xf>
    <xf numFmtId="37" fontId="4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Continuous" vertical="center"/>
      <protection/>
    </xf>
    <xf numFmtId="37" fontId="4" fillId="0" borderId="0" xfId="0" applyNumberFormat="1" applyFont="1" applyFill="1" applyAlignment="1" applyProtection="1" quotePrefix="1">
      <alignment horizontal="left" vertical="center"/>
      <protection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13" xfId="0" applyNumberFormat="1" applyFont="1" applyBorder="1" applyAlignment="1" applyProtection="1">
      <alignment horizontal="center" vertical="center"/>
      <protection locked="0"/>
    </xf>
    <xf numFmtId="37" fontId="4" fillId="0" borderId="0" xfId="0" applyNumberFormat="1" applyFont="1" applyBorder="1" applyAlignment="1" applyProtection="1">
      <alignment horizontal="center" vertical="center"/>
      <protection locked="0"/>
    </xf>
    <xf numFmtId="37" fontId="4" fillId="0" borderId="0" xfId="59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centerContinuous" vertical="center"/>
      <protection locked="0"/>
    </xf>
    <xf numFmtId="37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8" fontId="4" fillId="0" borderId="0" xfId="45" applyNumberFormat="1" applyFont="1" applyFill="1" applyAlignment="1" applyProtection="1">
      <alignment vertical="center"/>
      <protection locked="0"/>
    </xf>
    <xf numFmtId="37" fontId="4" fillId="33" borderId="0" xfId="45" applyNumberFormat="1" applyFont="1" applyFill="1" applyAlignment="1" applyProtection="1">
      <alignment horizontal="right" vertical="center"/>
      <protection/>
    </xf>
    <xf numFmtId="0" fontId="84" fillId="0" borderId="0" xfId="0" applyFont="1" applyAlignment="1">
      <alignment vertical="center"/>
    </xf>
    <xf numFmtId="37" fontId="4" fillId="0" borderId="0" xfId="0" applyNumberFormat="1" applyFont="1" applyFill="1" applyAlignment="1" applyProtection="1" quotePrefix="1">
      <alignment vertical="center"/>
      <protection locked="0"/>
    </xf>
    <xf numFmtId="193" fontId="6" fillId="33" borderId="0" xfId="42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 locked="0"/>
    </xf>
    <xf numFmtId="37" fontId="4" fillId="33" borderId="11" xfId="0" applyNumberFormat="1" applyFont="1" applyFill="1" applyBorder="1" applyAlignment="1" applyProtection="1">
      <alignment horizontal="center" vertical="center"/>
      <protection/>
    </xf>
    <xf numFmtId="193" fontId="6" fillId="0" borderId="0" xfId="42" applyNumberFormat="1" applyFont="1" applyFill="1" applyAlignment="1" applyProtection="1">
      <alignment vertical="center"/>
      <protection locked="0"/>
    </xf>
    <xf numFmtId="0" fontId="85" fillId="33" borderId="14" xfId="0" applyFont="1" applyFill="1" applyBorder="1" applyAlignment="1">
      <alignment horizontal="center" wrapText="1"/>
    </xf>
    <xf numFmtId="0" fontId="85" fillId="0" borderId="0" xfId="0" applyFont="1" applyFill="1" applyBorder="1" applyAlignment="1">
      <alignment horizontal="center" vertical="center" wrapText="1"/>
    </xf>
    <xf numFmtId="193" fontId="86" fillId="0" borderId="15" xfId="42" applyNumberFormat="1" applyFont="1" applyBorder="1" applyAlignment="1">
      <alignment horizontal="right" vertical="center" wrapText="1"/>
    </xf>
    <xf numFmtId="37" fontId="4" fillId="0" borderId="0" xfId="0" applyNumberFormat="1" applyFont="1" applyFill="1" applyBorder="1" applyAlignment="1" applyProtection="1">
      <alignment horizontal="center" vertical="center"/>
      <protection/>
    </xf>
    <xf numFmtId="193" fontId="86" fillId="0" borderId="16" xfId="42" applyNumberFormat="1" applyFont="1" applyBorder="1" applyAlignment="1">
      <alignment horizontal="right" vertical="center" wrapText="1"/>
    </xf>
    <xf numFmtId="193" fontId="87" fillId="0" borderId="0" xfId="42" applyNumberFormat="1" applyFont="1" applyAlignment="1">
      <alignment horizontal="right" vertical="center" wrapText="1"/>
    </xf>
    <xf numFmtId="37" fontId="11" fillId="0" borderId="0" xfId="0" applyNumberFormat="1" applyFont="1" applyBorder="1" applyAlignment="1" applyProtection="1">
      <alignment wrapText="1"/>
      <protection/>
    </xf>
    <xf numFmtId="178" fontId="4" fillId="0" borderId="0" xfId="45" applyNumberFormat="1" applyFont="1" applyFill="1" applyBorder="1" applyAlignment="1" applyProtection="1">
      <alignment vertical="center"/>
      <protection locked="0"/>
    </xf>
    <xf numFmtId="0" fontId="88" fillId="0" borderId="0" xfId="55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9" fontId="4" fillId="0" borderId="0" xfId="62" applyNumberFormat="1" applyFont="1" applyFill="1" applyAlignment="1" applyProtection="1">
      <alignment vertical="center"/>
      <protection locked="0"/>
    </xf>
    <xf numFmtId="179" fontId="4" fillId="33" borderId="0" xfId="62" applyNumberFormat="1" applyFont="1" applyFill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79" fontId="4" fillId="0" borderId="0" xfId="62" applyNumberFormat="1" applyFont="1" applyFill="1" applyBorder="1" applyAlignment="1" applyProtection="1">
      <alignment vertical="center"/>
      <protection locked="0"/>
    </xf>
    <xf numFmtId="9" fontId="6" fillId="0" borderId="0" xfId="62" applyFont="1" applyFill="1" applyAlignment="1" applyProtection="1">
      <alignment horizontal="center" vertical="center"/>
      <protection locked="0"/>
    </xf>
    <xf numFmtId="179" fontId="4" fillId="0" borderId="0" xfId="62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4" fillId="0" borderId="0" xfId="0" applyNumberFormat="1" applyFont="1" applyAlignment="1">
      <alignment/>
    </xf>
    <xf numFmtId="0" fontId="89" fillId="0" borderId="0" xfId="0" applyFont="1" applyAlignment="1">
      <alignment horizontal="left" vertic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Continuous"/>
    </xf>
    <xf numFmtId="37" fontId="13" fillId="0" borderId="0" xfId="0" applyNumberFormat="1" applyFont="1" applyBorder="1" applyAlignment="1">
      <alignment horizontal="right"/>
    </xf>
    <xf numFmtId="0" fontId="90" fillId="0" borderId="0" xfId="0" applyFont="1" applyAlignment="1">
      <alignment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37" fontId="13" fillId="0" borderId="0" xfId="0" applyNumberFormat="1" applyFont="1" applyBorder="1" applyAlignment="1">
      <alignment horizontal="right" vertical="top"/>
    </xf>
    <xf numFmtId="0" fontId="87" fillId="0" borderId="0" xfId="0" applyFont="1" applyAlignment="1">
      <alignment vertical="center" wrapText="1"/>
    </xf>
    <xf numFmtId="37" fontId="12" fillId="0" borderId="0" xfId="0" applyNumberFormat="1" applyFont="1" applyFill="1" applyAlignment="1">
      <alignment/>
    </xf>
    <xf numFmtId="189" fontId="4" fillId="0" borderId="0" xfId="42" applyNumberFormat="1" applyFont="1" applyBorder="1" applyAlignment="1" applyProtection="1">
      <alignment horizontal="center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37" fontId="15" fillId="0" borderId="22" xfId="0" applyNumberFormat="1" applyFont="1" applyBorder="1" applyAlignment="1">
      <alignment/>
    </xf>
    <xf numFmtId="49" fontId="93" fillId="0" borderId="23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37" fontId="15" fillId="0" borderId="20" xfId="0" applyNumberFormat="1" applyFont="1" applyBorder="1" applyAlignment="1">
      <alignment/>
    </xf>
    <xf numFmtId="37" fontId="93" fillId="0" borderId="0" xfId="0" applyNumberFormat="1" applyFont="1" applyAlignment="1" applyProtection="1">
      <alignment/>
      <protection locked="0"/>
    </xf>
    <xf numFmtId="0" fontId="6" fillId="0" borderId="25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37" fontId="12" fillId="0" borderId="0" xfId="0" applyNumberFormat="1" applyFont="1" applyFill="1" applyAlignment="1">
      <alignment horizontal="center"/>
    </xf>
    <xf numFmtId="14" fontId="93" fillId="0" borderId="0" xfId="0" applyNumberFormat="1" applyFont="1" applyBorder="1" applyAlignment="1" applyProtection="1">
      <alignment horizontal="left"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26" xfId="0" applyNumberFormat="1" applyFont="1" applyBorder="1" applyAlignment="1">
      <alignment horizontal="left"/>
    </xf>
    <xf numFmtId="37" fontId="12" fillId="0" borderId="26" xfId="0" applyNumberFormat="1" applyFont="1" applyBorder="1" applyAlignment="1">
      <alignment/>
    </xf>
    <xf numFmtId="37" fontId="15" fillId="0" borderId="20" xfId="0" applyNumberFormat="1" applyFont="1" applyBorder="1" applyAlignment="1">
      <alignment wrapText="1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27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37" fontId="15" fillId="0" borderId="29" xfId="0" applyNumberFormat="1" applyFont="1" applyFill="1" applyBorder="1" applyAlignment="1">
      <alignment/>
    </xf>
    <xf numFmtId="14" fontId="15" fillId="0" borderId="12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37" fontId="4" fillId="0" borderId="20" xfId="0" applyNumberFormat="1" applyFont="1" applyBorder="1" applyAlignment="1" applyProtection="1">
      <alignment horizontal="left"/>
      <protection locked="0"/>
    </xf>
    <xf numFmtId="37" fontId="4" fillId="0" borderId="21" xfId="0" applyNumberFormat="1" applyFont="1" applyBorder="1" applyAlignment="1" applyProtection="1">
      <alignment horizontal="left"/>
      <protection locked="0"/>
    </xf>
    <xf numFmtId="37" fontId="15" fillId="0" borderId="0" xfId="0" applyNumberFormat="1" applyFont="1" applyFill="1" applyBorder="1" applyAlignment="1">
      <alignment/>
    </xf>
    <xf numFmtId="14" fontId="1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20" xfId="0" applyNumberFormat="1" applyFont="1" applyBorder="1" applyAlignment="1" applyProtection="1">
      <alignment horizontal="left"/>
      <protection locked="0"/>
    </xf>
    <xf numFmtId="176" fontId="4" fillId="0" borderId="0" xfId="0" applyNumberFormat="1" applyFont="1" applyBorder="1" applyAlignment="1" applyProtection="1">
      <alignment horizontal="left"/>
      <protection locked="0"/>
    </xf>
    <xf numFmtId="176" fontId="4" fillId="0" borderId="30" xfId="0" applyNumberFormat="1" applyFont="1" applyBorder="1" applyAlignment="1" applyProtection="1">
      <alignment horizontal="left"/>
      <protection locked="0"/>
    </xf>
    <xf numFmtId="176" fontId="4" fillId="0" borderId="18" xfId="0" applyNumberFormat="1" applyFont="1" applyBorder="1" applyAlignment="1" applyProtection="1">
      <alignment horizontal="left"/>
      <protection locked="0"/>
    </xf>
    <xf numFmtId="176" fontId="4" fillId="0" borderId="12" xfId="0" applyNumberFormat="1" applyFont="1" applyBorder="1" applyAlignment="1" applyProtection="1">
      <alignment horizontal="left"/>
      <protection locked="0"/>
    </xf>
    <xf numFmtId="37" fontId="4" fillId="0" borderId="12" xfId="0" applyNumberFormat="1" applyFont="1" applyBorder="1" applyAlignment="1" applyProtection="1">
      <alignment horizontal="left"/>
      <protection locked="0"/>
    </xf>
    <xf numFmtId="37" fontId="4" fillId="0" borderId="0" xfId="0" applyNumberFormat="1" applyFont="1" applyBorder="1" applyAlignment="1" applyProtection="1">
      <alignment horizontal="left"/>
      <protection locked="0"/>
    </xf>
    <xf numFmtId="37" fontId="4" fillId="0" borderId="30" xfId="0" applyNumberFormat="1" applyFont="1" applyBorder="1" applyAlignment="1" applyProtection="1">
      <alignment horizontal="left"/>
      <protection locked="0"/>
    </xf>
    <xf numFmtId="37" fontId="4" fillId="0" borderId="0" xfId="0" applyNumberFormat="1" applyFont="1" applyAlignment="1">
      <alignment horizontal="left"/>
    </xf>
    <xf numFmtId="37" fontId="94" fillId="0" borderId="20" xfId="0" applyNumberFormat="1" applyFont="1" applyFill="1" applyBorder="1" applyAlignment="1" applyProtection="1">
      <alignment horizontal="left" vertical="center"/>
      <protection/>
    </xf>
    <xf numFmtId="0" fontId="95" fillId="0" borderId="0" xfId="0" applyFont="1" applyBorder="1" applyAlignment="1">
      <alignment/>
    </xf>
    <xf numFmtId="49" fontId="4" fillId="0" borderId="27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37" fontId="4" fillId="0" borderId="0" xfId="0" applyNumberFormat="1" applyFont="1" applyAlignment="1" applyProtection="1">
      <alignment/>
      <protection/>
    </xf>
    <xf numFmtId="0" fontId="90" fillId="0" borderId="0" xfId="0" applyFont="1" applyAlignment="1" quotePrefix="1">
      <alignment/>
    </xf>
    <xf numFmtId="0" fontId="9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94" fillId="0" borderId="0" xfId="0" applyNumberFormat="1" applyFont="1" applyFill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right" indent="1"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37" fontId="96" fillId="0" borderId="0" xfId="0" applyNumberFormat="1" applyFont="1" applyFill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indent="1"/>
      <protection locked="0"/>
    </xf>
    <xf numFmtId="37" fontId="4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 horizontal="left"/>
      <protection locked="0"/>
    </xf>
    <xf numFmtId="37" fontId="4" fillId="0" borderId="0" xfId="0" applyNumberFormat="1" applyFont="1" applyAlignment="1" applyProtection="1">
      <alignment/>
      <protection locked="0"/>
    </xf>
    <xf numFmtId="37" fontId="7" fillId="0" borderId="0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centerContinuous"/>
      <protection locked="0"/>
    </xf>
    <xf numFmtId="37" fontId="4" fillId="0" borderId="0" xfId="0" applyNumberFormat="1" applyFont="1" applyAlignment="1" applyProtection="1">
      <alignment horizontal="centerContinuous"/>
      <protection locked="0"/>
    </xf>
    <xf numFmtId="37" fontId="4" fillId="0" borderId="0" xfId="0" applyNumberFormat="1" applyFont="1" applyBorder="1" applyAlignment="1" applyProtection="1">
      <alignment horizontal="centerContinuous"/>
      <protection/>
    </xf>
    <xf numFmtId="37" fontId="10" fillId="0" borderId="0" xfId="0" applyNumberFormat="1" applyFont="1" applyAlignment="1">
      <alignment horizontal="left" indent="2"/>
    </xf>
    <xf numFmtId="37" fontId="10" fillId="0" borderId="0" xfId="0" applyNumberFormat="1" applyFont="1" applyAlignment="1">
      <alignment horizontal="left"/>
    </xf>
    <xf numFmtId="37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 applyProtection="1">
      <alignment horizontal="left"/>
      <protection locked="0"/>
    </xf>
    <xf numFmtId="37" fontId="4" fillId="0" borderId="11" xfId="0" applyNumberFormat="1" applyFont="1" applyBorder="1" applyAlignment="1" applyProtection="1">
      <alignment horizontal="left" indent="7"/>
      <protection locked="0"/>
    </xf>
    <xf numFmtId="37" fontId="4" fillId="0" borderId="21" xfId="0" applyNumberFormat="1" applyFont="1" applyBorder="1" applyAlignment="1">
      <alignment horizontal="center"/>
    </xf>
    <xf numFmtId="37" fontId="17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97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31" xfId="0" applyNumberFormat="1" applyFont="1" applyBorder="1" applyAlignment="1">
      <alignment/>
    </xf>
    <xf numFmtId="37" fontId="4" fillId="0" borderId="32" xfId="0" applyNumberFormat="1" applyFont="1" applyBorder="1" applyAlignment="1">
      <alignment/>
    </xf>
    <xf numFmtId="37" fontId="4" fillId="0" borderId="0" xfId="0" applyNumberFormat="1" applyFont="1" applyAlignment="1" quotePrefix="1">
      <alignment/>
    </xf>
    <xf numFmtId="43" fontId="80" fillId="0" borderId="0" xfId="42" applyFont="1" applyFill="1" applyAlignment="1">
      <alignment horizontal="left" vertical="top"/>
    </xf>
    <xf numFmtId="37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 vertical="top"/>
    </xf>
    <xf numFmtId="37" fontId="4" fillId="0" borderId="0" xfId="0" applyNumberFormat="1" applyFont="1" applyBorder="1" applyAlignment="1">
      <alignment horizontal="center"/>
    </xf>
    <xf numFmtId="37" fontId="4" fillId="0" borderId="23" xfId="0" applyNumberFormat="1" applyFont="1" applyBorder="1" applyAlignment="1">
      <alignment horizontal="center"/>
    </xf>
    <xf numFmtId="37" fontId="4" fillId="0" borderId="24" xfId="0" applyNumberFormat="1" applyFont="1" applyBorder="1" applyAlignment="1">
      <alignment horizontal="center"/>
    </xf>
    <xf numFmtId="37" fontId="4" fillId="0" borderId="33" xfId="0" applyNumberFormat="1" applyFont="1" applyBorder="1" applyAlignment="1">
      <alignment horizontal="center"/>
    </xf>
    <xf numFmtId="37" fontId="4" fillId="0" borderId="34" xfId="0" applyNumberFormat="1" applyFont="1" applyBorder="1" applyAlignment="1">
      <alignment/>
    </xf>
    <xf numFmtId="41" fontId="4" fillId="33" borderId="34" xfId="0" applyNumberFormat="1" applyFont="1" applyFill="1" applyBorder="1" applyAlignment="1" applyProtection="1">
      <alignment/>
      <protection/>
    </xf>
    <xf numFmtId="41" fontId="4" fillId="0" borderId="35" xfId="0" applyNumberFormat="1" applyFont="1" applyBorder="1" applyAlignment="1" applyProtection="1">
      <alignment/>
      <protection locked="0"/>
    </xf>
    <xf numFmtId="37" fontId="11" fillId="0" borderId="0" xfId="0" applyNumberFormat="1" applyFont="1" applyFill="1" applyBorder="1" applyAlignment="1">
      <alignment/>
    </xf>
    <xf numFmtId="41" fontId="4" fillId="33" borderId="34" xfId="0" applyNumberFormat="1" applyFont="1" applyFill="1" applyBorder="1" applyAlignment="1">
      <alignment/>
    </xf>
    <xf numFmtId="41" fontId="4" fillId="33" borderId="36" xfId="0" applyNumberFormat="1" applyFont="1" applyFill="1" applyBorder="1" applyAlignment="1">
      <alignment/>
    </xf>
    <xf numFmtId="41" fontId="4" fillId="0" borderId="37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>
      <alignment/>
    </xf>
    <xf numFmtId="41" fontId="4" fillId="33" borderId="39" xfId="0" applyNumberFormat="1" applyFont="1" applyFill="1" applyBorder="1" applyAlignment="1">
      <alignment/>
    </xf>
    <xf numFmtId="41" fontId="4" fillId="33" borderId="4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1" fontId="4" fillId="0" borderId="41" xfId="0" applyNumberFormat="1" applyFont="1" applyBorder="1" applyAlignment="1">
      <alignment/>
    </xf>
    <xf numFmtId="41" fontId="4" fillId="0" borderId="38" xfId="0" applyNumberFormat="1" applyFont="1" applyBorder="1" applyAlignment="1">
      <alignment/>
    </xf>
    <xf numFmtId="41" fontId="4" fillId="0" borderId="34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37" fontId="4" fillId="0" borderId="34" xfId="0" applyNumberFormat="1" applyFont="1" applyBorder="1" applyAlignment="1" applyProtection="1">
      <alignment/>
      <protection locked="0"/>
    </xf>
    <xf numFmtId="41" fontId="4" fillId="33" borderId="35" xfId="0" applyNumberFormat="1" applyFont="1" applyFill="1" applyBorder="1" applyAlignment="1">
      <alignment/>
    </xf>
    <xf numFmtId="41" fontId="4" fillId="0" borderId="34" xfId="0" applyNumberFormat="1" applyFont="1" applyBorder="1" applyAlignment="1" applyProtection="1">
      <alignment/>
      <protection locked="0"/>
    </xf>
    <xf numFmtId="41" fontId="4" fillId="0" borderId="38" xfId="0" applyNumberFormat="1" applyFont="1" applyBorder="1" applyAlignment="1" applyProtection="1">
      <alignment/>
      <protection/>
    </xf>
    <xf numFmtId="37" fontId="4" fillId="0" borderId="34" xfId="0" applyNumberFormat="1" applyFont="1" applyFill="1" applyBorder="1" applyAlignment="1">
      <alignment/>
    </xf>
    <xf numFmtId="41" fontId="4" fillId="0" borderId="36" xfId="0" applyNumberFormat="1" applyFont="1" applyBorder="1" applyAlignment="1" applyProtection="1">
      <alignment/>
      <protection locked="0"/>
    </xf>
    <xf numFmtId="41" fontId="4" fillId="0" borderId="35" xfId="0" applyNumberFormat="1" applyFont="1" applyBorder="1" applyAlignment="1" applyProtection="1">
      <alignment/>
      <protection/>
    </xf>
    <xf numFmtId="41" fontId="4" fillId="0" borderId="42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41" fontId="4" fillId="33" borderId="44" xfId="0" applyNumberFormat="1" applyFont="1" applyFill="1" applyBorder="1" applyAlignment="1">
      <alignment/>
    </xf>
    <xf numFmtId="41" fontId="4" fillId="0" borderId="45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37" fontId="4" fillId="0" borderId="39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176" fontId="11" fillId="0" borderId="40" xfId="0" applyNumberFormat="1" applyFont="1" applyBorder="1" applyAlignment="1" applyProtection="1">
      <alignment horizontal="center"/>
      <protection/>
    </xf>
    <xf numFmtId="41" fontId="4" fillId="0" borderId="34" xfId="0" applyNumberFormat="1" applyFont="1" applyBorder="1" applyAlignment="1">
      <alignment horizontal="center"/>
    </xf>
    <xf numFmtId="41" fontId="4" fillId="0" borderId="48" xfId="0" applyNumberFormat="1" applyFont="1" applyBorder="1" applyAlignment="1">
      <alignment horizontal="center"/>
    </xf>
    <xf numFmtId="41" fontId="4" fillId="0" borderId="34" xfId="0" applyNumberFormat="1" applyFont="1" applyFill="1" applyBorder="1" applyAlignment="1">
      <alignment/>
    </xf>
    <xf numFmtId="41" fontId="4" fillId="0" borderId="34" xfId="0" applyNumberFormat="1" applyFont="1" applyBorder="1" applyAlignment="1" applyProtection="1">
      <alignment/>
      <protection/>
    </xf>
    <xf numFmtId="41" fontId="4" fillId="0" borderId="49" xfId="0" applyNumberFormat="1" applyFont="1" applyBorder="1" applyAlignment="1">
      <alignment/>
    </xf>
    <xf numFmtId="37" fontId="4" fillId="0" borderId="50" xfId="0" applyNumberFormat="1" applyFont="1" applyBorder="1" applyAlignment="1">
      <alignment/>
    </xf>
    <xf numFmtId="41" fontId="4" fillId="33" borderId="51" xfId="0" applyNumberFormat="1" applyFont="1" applyFill="1" applyBorder="1" applyAlignment="1">
      <alignment/>
    </xf>
    <xf numFmtId="41" fontId="4" fillId="33" borderId="52" xfId="0" applyNumberFormat="1" applyFont="1" applyFill="1" applyBorder="1" applyAlignment="1">
      <alignment/>
    </xf>
    <xf numFmtId="37" fontId="8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37" fontId="10" fillId="0" borderId="0" xfId="0" applyNumberFormat="1" applyFont="1" applyAlignment="1">
      <alignment horizontal="right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40" xfId="0" applyFont="1" applyBorder="1" applyAlignment="1">
      <alignment/>
    </xf>
    <xf numFmtId="176" fontId="4" fillId="0" borderId="0" xfId="0" applyNumberFormat="1" applyFont="1" applyFill="1" applyAlignment="1">
      <alignment horizontal="left"/>
    </xf>
    <xf numFmtId="0" fontId="97" fillId="0" borderId="0" xfId="0" applyFont="1" applyAlignment="1">
      <alignment horizontal="center"/>
    </xf>
    <xf numFmtId="0" fontId="4" fillId="0" borderId="53" xfId="0" applyFont="1" applyBorder="1" applyAlignment="1">
      <alignment/>
    </xf>
    <xf numFmtId="0" fontId="4" fillId="0" borderId="38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41" fontId="4" fillId="0" borderId="25" xfId="0" applyNumberFormat="1" applyFont="1" applyBorder="1" applyAlignment="1" applyProtection="1">
      <alignment/>
      <protection locked="0"/>
    </xf>
    <xf numFmtId="0" fontId="90" fillId="0" borderId="0" xfId="0" applyFont="1" applyAlignment="1" applyProtection="1">
      <alignment/>
      <protection/>
    </xf>
    <xf numFmtId="0" fontId="4" fillId="0" borderId="48" xfId="0" applyFont="1" applyBorder="1" applyAlignment="1" applyProtection="1">
      <alignment/>
      <protection locked="0"/>
    </xf>
    <xf numFmtId="41" fontId="4" fillId="0" borderId="47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5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7" fontId="80" fillId="0" borderId="0" xfId="0" applyNumberFormat="1" applyFont="1" applyAlignment="1">
      <alignment horizontal="left"/>
    </xf>
    <xf numFmtId="37" fontId="4" fillId="0" borderId="42" xfId="0" applyNumberFormat="1" applyFont="1" applyBorder="1" applyAlignment="1">
      <alignment/>
    </xf>
    <xf numFmtId="37" fontId="4" fillId="0" borderId="43" xfId="0" applyNumberFormat="1" applyFont="1" applyBorder="1" applyAlignment="1">
      <alignment/>
    </xf>
    <xf numFmtId="37" fontId="4" fillId="0" borderId="35" xfId="0" applyNumberFormat="1" applyFont="1" applyBorder="1" applyAlignment="1">
      <alignment/>
    </xf>
    <xf numFmtId="41" fontId="4" fillId="33" borderId="55" xfId="0" applyNumberFormat="1" applyFont="1" applyFill="1" applyBorder="1" applyAlignment="1">
      <alignment/>
    </xf>
    <xf numFmtId="37" fontId="4" fillId="0" borderId="41" xfId="0" applyNumberFormat="1" applyFont="1" applyBorder="1" applyAlignment="1">
      <alignment/>
    </xf>
    <xf numFmtId="41" fontId="4" fillId="33" borderId="42" xfId="0" applyNumberFormat="1" applyFont="1" applyFill="1" applyBorder="1" applyAlignment="1">
      <alignment/>
    </xf>
    <xf numFmtId="41" fontId="4" fillId="33" borderId="43" xfId="0" applyNumberFormat="1" applyFont="1" applyFill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37" fontId="4" fillId="0" borderId="56" xfId="0" applyNumberFormat="1" applyFont="1" applyBorder="1" applyAlignment="1">
      <alignment horizontal="center"/>
    </xf>
    <xf numFmtId="41" fontId="4" fillId="0" borderId="27" xfId="0" applyNumberFormat="1" applyFont="1" applyBorder="1" applyAlignment="1">
      <alignment horizontal="center"/>
    </xf>
    <xf numFmtId="41" fontId="4" fillId="0" borderId="57" xfId="0" applyNumberFormat="1" applyFont="1" applyBorder="1" applyAlignment="1">
      <alignment horizontal="center"/>
    </xf>
    <xf numFmtId="37" fontId="4" fillId="0" borderId="41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1" fontId="4" fillId="0" borderId="25" xfId="0" applyNumberFormat="1" applyFont="1" applyBorder="1" applyAlignment="1">
      <alignment horizontal="center"/>
    </xf>
    <xf numFmtId="37" fontId="4" fillId="0" borderId="58" xfId="0" applyNumberFormat="1" applyFont="1" applyBorder="1" applyAlignment="1">
      <alignment/>
    </xf>
    <xf numFmtId="41" fontId="4" fillId="0" borderId="43" xfId="0" applyNumberFormat="1" applyFont="1" applyBorder="1" applyAlignment="1" applyProtection="1">
      <alignment/>
      <protection locked="0"/>
    </xf>
    <xf numFmtId="37" fontId="4" fillId="0" borderId="45" xfId="0" applyNumberFormat="1" applyFont="1" applyBorder="1" applyAlignment="1">
      <alignment/>
    </xf>
    <xf numFmtId="37" fontId="80" fillId="0" borderId="0" xfId="0" applyNumberFormat="1" applyFont="1" applyFill="1" applyAlignment="1">
      <alignment wrapText="1"/>
    </xf>
    <xf numFmtId="37" fontId="4" fillId="0" borderId="0" xfId="0" applyNumberFormat="1" applyFont="1" applyFill="1" applyAlignment="1">
      <alignment horizontal="centerContinuous"/>
    </xf>
    <xf numFmtId="37" fontId="97" fillId="0" borderId="0" xfId="0" applyNumberFormat="1" applyFont="1" applyFill="1" applyAlignment="1">
      <alignment horizontal="centerContinuous"/>
    </xf>
    <xf numFmtId="37" fontId="4" fillId="0" borderId="40" xfId="0" applyNumberFormat="1" applyFont="1" applyFill="1" applyBorder="1" applyAlignment="1">
      <alignment/>
    </xf>
    <xf numFmtId="37" fontId="4" fillId="0" borderId="23" xfId="0" applyNumberFormat="1" applyFont="1" applyFill="1" applyBorder="1" applyAlignment="1">
      <alignment horizontal="center"/>
    </xf>
    <xf numFmtId="41" fontId="4" fillId="0" borderId="40" xfId="0" applyNumberFormat="1" applyFont="1" applyFill="1" applyBorder="1" applyAlignment="1" applyProtection="1">
      <alignment/>
      <protection locked="0"/>
    </xf>
    <xf numFmtId="37" fontId="4" fillId="0" borderId="24" xfId="0" applyNumberFormat="1" applyFont="1" applyFill="1" applyBorder="1" applyAlignment="1">
      <alignment horizontal="center"/>
    </xf>
    <xf numFmtId="37" fontId="4" fillId="0" borderId="40" xfId="0" applyNumberFormat="1" applyFont="1" applyFill="1" applyBorder="1" applyAlignment="1">
      <alignment horizontal="center"/>
    </xf>
    <xf numFmtId="37" fontId="4" fillId="0" borderId="41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41" fontId="4" fillId="0" borderId="41" xfId="0" applyNumberFormat="1" applyFont="1" applyFill="1" applyBorder="1" applyAlignment="1" applyProtection="1">
      <alignment/>
      <protection locked="0"/>
    </xf>
    <xf numFmtId="41" fontId="4" fillId="0" borderId="35" xfId="0" applyNumberFormat="1" applyFont="1" applyFill="1" applyBorder="1" applyAlignment="1" applyProtection="1">
      <alignment/>
      <protection locked="0"/>
    </xf>
    <xf numFmtId="37" fontId="4" fillId="0" borderId="41" xfId="0" applyNumberFormat="1" applyFont="1" applyFill="1" applyBorder="1" applyAlignment="1" applyProtection="1">
      <alignment/>
      <protection/>
    </xf>
    <xf numFmtId="41" fontId="4" fillId="0" borderId="3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41" xfId="0" applyNumberFormat="1" applyFont="1" applyFill="1" applyBorder="1" applyAlignment="1" applyProtection="1">
      <alignment/>
      <protection/>
    </xf>
    <xf numFmtId="41" fontId="4" fillId="0" borderId="35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>
      <alignment/>
    </xf>
    <xf numFmtId="41" fontId="4" fillId="0" borderId="41" xfId="0" applyNumberFormat="1" applyFont="1" applyFill="1" applyBorder="1" applyAlignment="1">
      <alignment/>
    </xf>
    <xf numFmtId="41" fontId="4" fillId="0" borderId="35" xfId="0" applyNumberFormat="1" applyFont="1" applyFill="1" applyBorder="1" applyAlignment="1">
      <alignment/>
    </xf>
    <xf numFmtId="37" fontId="4" fillId="0" borderId="41" xfId="0" applyNumberFormat="1" applyFont="1" applyFill="1" applyBorder="1" applyAlignment="1" applyProtection="1">
      <alignment/>
      <protection locked="0"/>
    </xf>
    <xf numFmtId="37" fontId="4" fillId="0" borderId="56" xfId="0" applyNumberFormat="1" applyFont="1" applyFill="1" applyBorder="1" applyAlignment="1" applyProtection="1">
      <alignment/>
      <protection locked="0"/>
    </xf>
    <xf numFmtId="37" fontId="4" fillId="0" borderId="59" xfId="0" applyNumberFormat="1" applyFont="1" applyFill="1" applyBorder="1" applyAlignment="1" applyProtection="1">
      <alignment/>
      <protection locked="0"/>
    </xf>
    <xf numFmtId="41" fontId="4" fillId="0" borderId="36" xfId="0" applyNumberFormat="1" applyFont="1" applyFill="1" applyBorder="1" applyAlignment="1" applyProtection="1">
      <alignment/>
      <protection locked="0"/>
    </xf>
    <xf numFmtId="41" fontId="4" fillId="0" borderId="46" xfId="0" applyNumberFormat="1" applyFont="1" applyFill="1" applyBorder="1" applyAlignment="1" applyProtection="1">
      <alignment/>
      <protection locked="0"/>
    </xf>
    <xf numFmtId="41" fontId="4" fillId="0" borderId="33" xfId="0" applyNumberFormat="1" applyFont="1" applyFill="1" applyBorder="1" applyAlignment="1" applyProtection="1">
      <alignment/>
      <protection locked="0"/>
    </xf>
    <xf numFmtId="41" fontId="4" fillId="0" borderId="37" xfId="0" applyNumberFormat="1" applyFont="1" applyFill="1" applyBorder="1" applyAlignment="1" applyProtection="1">
      <alignment/>
      <protection locked="0"/>
    </xf>
    <xf numFmtId="37" fontId="4" fillId="0" borderId="60" xfId="0" applyNumberFormat="1" applyFont="1" applyFill="1" applyBorder="1" applyAlignment="1">
      <alignment/>
    </xf>
    <xf numFmtId="41" fontId="4" fillId="0" borderId="61" xfId="0" applyNumberFormat="1" applyFont="1" applyFill="1" applyBorder="1" applyAlignment="1">
      <alignment/>
    </xf>
    <xf numFmtId="37" fontId="4" fillId="0" borderId="55" xfId="0" applyNumberFormat="1" applyFont="1" applyFill="1" applyBorder="1" applyAlignment="1">
      <alignment/>
    </xf>
    <xf numFmtId="41" fontId="4" fillId="33" borderId="0" xfId="0" applyNumberFormat="1" applyFont="1" applyFill="1" applyAlignment="1">
      <alignment/>
    </xf>
    <xf numFmtId="41" fontId="4" fillId="33" borderId="62" xfId="0" applyNumberFormat="1" applyFont="1" applyFill="1" applyBorder="1" applyAlignment="1">
      <alignment/>
    </xf>
    <xf numFmtId="41" fontId="4" fillId="33" borderId="50" xfId="0" applyNumberFormat="1" applyFont="1" applyFill="1" applyBorder="1" applyAlignment="1">
      <alignment/>
    </xf>
    <xf numFmtId="41" fontId="4" fillId="33" borderId="26" xfId="0" applyNumberFormat="1" applyFont="1" applyFill="1" applyBorder="1" applyAlignment="1">
      <alignment/>
    </xf>
    <xf numFmtId="41" fontId="4" fillId="33" borderId="63" xfId="0" applyNumberFormat="1" applyFont="1" applyFill="1" applyBorder="1" applyAlignment="1">
      <alignment/>
    </xf>
    <xf numFmtId="37" fontId="4" fillId="0" borderId="45" xfId="0" applyNumberFormat="1" applyFont="1" applyFill="1" applyBorder="1" applyAlignment="1">
      <alignment/>
    </xf>
    <xf numFmtId="37" fontId="4" fillId="0" borderId="45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9" fontId="4" fillId="0" borderId="0" xfId="62" applyFont="1" applyFill="1" applyAlignment="1">
      <alignment/>
    </xf>
    <xf numFmtId="9" fontId="4" fillId="33" borderId="0" xfId="62" applyFont="1" applyFill="1" applyAlignment="1">
      <alignment horizontal="center"/>
    </xf>
    <xf numFmtId="9" fontId="4" fillId="0" borderId="0" xfId="62" applyFont="1" applyFill="1" applyAlignment="1">
      <alignment horizontal="center"/>
    </xf>
    <xf numFmtId="37" fontId="4" fillId="0" borderId="11" xfId="0" applyNumberFormat="1" applyFont="1" applyFill="1" applyBorder="1" applyAlignment="1" applyProtection="1">
      <alignment horizontal="center"/>
      <protection locked="0"/>
    </xf>
    <xf numFmtId="42" fontId="4" fillId="0" borderId="11" xfId="45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37" fontId="80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 horizontal="center"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7" fillId="0" borderId="23" xfId="0" applyNumberFormat="1" applyFont="1" applyBorder="1" applyAlignment="1" applyProtection="1">
      <alignment horizontal="centerContinuous"/>
      <protection/>
    </xf>
    <xf numFmtId="37" fontId="7" fillId="0" borderId="24" xfId="0" applyNumberFormat="1" applyFont="1" applyBorder="1" applyAlignment="1" applyProtection="1">
      <alignment horizontal="centerContinuous"/>
      <protection/>
    </xf>
    <xf numFmtId="37" fontId="4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37" fontId="81" fillId="0" borderId="34" xfId="0" applyNumberFormat="1" applyFont="1" applyBorder="1" applyAlignment="1" applyProtection="1">
      <alignment/>
      <protection/>
    </xf>
    <xf numFmtId="37" fontId="88" fillId="0" borderId="0" xfId="55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37" fontId="4" fillId="0" borderId="42" xfId="0" applyNumberFormat="1" applyFont="1" applyBorder="1" applyAlignment="1" applyProtection="1">
      <alignment/>
      <protection locked="0"/>
    </xf>
    <xf numFmtId="37" fontId="4" fillId="0" borderId="42" xfId="0" applyNumberFormat="1" applyFont="1" applyBorder="1" applyAlignment="1" applyProtection="1">
      <alignment horizontal="center"/>
      <protection locked="0"/>
    </xf>
    <xf numFmtId="37" fontId="4" fillId="0" borderId="43" xfId="0" applyNumberFormat="1" applyFont="1" applyBorder="1" applyAlignment="1" applyProtection="1">
      <alignment/>
      <protection locked="0"/>
    </xf>
    <xf numFmtId="189" fontId="4" fillId="0" borderId="34" xfId="0" applyNumberFormat="1" applyFont="1" applyBorder="1" applyAlignment="1" applyProtection="1" quotePrefix="1">
      <alignment/>
      <protection locked="0"/>
    </xf>
    <xf numFmtId="41" fontId="4" fillId="0" borderId="34" xfId="0" applyNumberFormat="1" applyFont="1" applyBorder="1" applyAlignment="1" applyProtection="1">
      <alignment horizontal="center"/>
      <protection locked="0"/>
    </xf>
    <xf numFmtId="37" fontId="4" fillId="0" borderId="34" xfId="0" applyNumberFormat="1" applyFont="1" applyBorder="1" applyAlignment="1" applyProtection="1">
      <alignment/>
      <protection/>
    </xf>
    <xf numFmtId="37" fontId="4" fillId="0" borderId="64" xfId="0" applyNumberFormat="1" applyFont="1" applyBorder="1" applyAlignment="1" applyProtection="1">
      <alignment/>
      <protection locked="0"/>
    </xf>
    <xf numFmtId="189" fontId="4" fillId="0" borderId="64" xfId="0" applyNumberFormat="1" applyFont="1" applyBorder="1" applyAlignment="1" applyProtection="1" quotePrefix="1">
      <alignment/>
      <protection locked="0"/>
    </xf>
    <xf numFmtId="189" fontId="4" fillId="0" borderId="65" xfId="0" applyNumberFormat="1" applyFont="1" applyBorder="1" applyAlignment="1" applyProtection="1" quotePrefix="1">
      <alignment/>
      <protection locked="0"/>
    </xf>
    <xf numFmtId="37" fontId="4" fillId="0" borderId="27" xfId="0" applyNumberFormat="1" applyFont="1" applyBorder="1" applyAlignment="1" applyProtection="1">
      <alignment/>
      <protection locked="0"/>
    </xf>
    <xf numFmtId="189" fontId="4" fillId="0" borderId="27" xfId="0" applyNumberFormat="1" applyFont="1" applyBorder="1" applyAlignment="1" applyProtection="1" quotePrefix="1">
      <alignment/>
      <protection locked="0"/>
    </xf>
    <xf numFmtId="189" fontId="4" fillId="0" borderId="0" xfId="0" applyNumberFormat="1" applyFont="1" applyBorder="1" applyAlignment="1" applyProtection="1" quotePrefix="1">
      <alignment/>
      <protection locked="0"/>
    </xf>
    <xf numFmtId="41" fontId="4" fillId="0" borderId="42" xfId="0" applyNumberFormat="1" applyFont="1" applyBorder="1" applyAlignment="1" applyProtection="1">
      <alignment/>
      <protection locked="0"/>
    </xf>
    <xf numFmtId="41" fontId="4" fillId="0" borderId="42" xfId="0" applyNumberFormat="1" applyFont="1" applyBorder="1" applyAlignment="1" applyProtection="1">
      <alignment horizontal="center"/>
      <protection locked="0"/>
    </xf>
    <xf numFmtId="37" fontId="4" fillId="0" borderId="36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37" fontId="4" fillId="0" borderId="66" xfId="0" applyNumberFormat="1" applyFont="1" applyBorder="1" applyAlignment="1" applyProtection="1">
      <alignment/>
      <protection/>
    </xf>
    <xf numFmtId="41" fontId="4" fillId="33" borderId="34" xfId="0" applyNumberFormat="1" applyFont="1" applyFill="1" applyBorder="1" applyAlignment="1" applyProtection="1">
      <alignment horizontal="center"/>
      <protection/>
    </xf>
    <xf numFmtId="41" fontId="4" fillId="33" borderId="52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 horizontal="right"/>
      <protection/>
    </xf>
    <xf numFmtId="37" fontId="4" fillId="0" borderId="45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80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 horizontal="centerContinuous"/>
    </xf>
    <xf numFmtId="176" fontId="4" fillId="0" borderId="27" xfId="0" applyNumberFormat="1" applyFont="1" applyBorder="1" applyAlignment="1">
      <alignment horizontal="centerContinuous"/>
    </xf>
    <xf numFmtId="37" fontId="4" fillId="0" borderId="27" xfId="0" applyNumberFormat="1" applyFont="1" applyBorder="1" applyAlignment="1">
      <alignment horizontal="centerContinuous"/>
    </xf>
    <xf numFmtId="37" fontId="4" fillId="0" borderId="27" xfId="0" applyNumberFormat="1" applyFont="1" applyBorder="1" applyAlignment="1">
      <alignment/>
    </xf>
    <xf numFmtId="37" fontId="4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6" fontId="4" fillId="0" borderId="0" xfId="0" applyNumberFormat="1" applyFont="1" applyAlignment="1">
      <alignment horizontal="left"/>
    </xf>
    <xf numFmtId="37" fontId="4" fillId="0" borderId="23" xfId="0" applyNumberFormat="1" applyFont="1" applyBorder="1" applyAlignment="1">
      <alignment horizontal="centerContinuous"/>
    </xf>
    <xf numFmtId="37" fontId="4" fillId="0" borderId="67" xfId="0" applyNumberFormat="1" applyFont="1" applyBorder="1" applyAlignment="1">
      <alignment/>
    </xf>
    <xf numFmtId="37" fontId="4" fillId="0" borderId="67" xfId="0" applyNumberFormat="1" applyFont="1" applyBorder="1" applyAlignment="1">
      <alignment horizontal="center"/>
    </xf>
    <xf numFmtId="37" fontId="4" fillId="0" borderId="68" xfId="0" applyNumberFormat="1" applyFont="1" applyBorder="1" applyAlignment="1">
      <alignment horizontal="center"/>
    </xf>
    <xf numFmtId="37" fontId="4" fillId="0" borderId="45" xfId="0" applyNumberFormat="1" applyFont="1" applyBorder="1" applyAlignment="1">
      <alignment horizontal="right"/>
    </xf>
    <xf numFmtId="37" fontId="80" fillId="0" borderId="0" xfId="0" applyNumberFormat="1" applyFont="1" applyAlignment="1">
      <alignment/>
    </xf>
    <xf numFmtId="37" fontId="7" fillId="0" borderId="0" xfId="0" applyNumberFormat="1" applyFont="1" applyAlignment="1">
      <alignment horizontal="centerContinuous"/>
    </xf>
    <xf numFmtId="37" fontId="7" fillId="0" borderId="23" xfId="0" applyNumberFormat="1" applyFont="1" applyBorder="1" applyAlignment="1">
      <alignment horizontal="centerContinuous"/>
    </xf>
    <xf numFmtId="37" fontId="7" fillId="0" borderId="24" xfId="0" applyNumberFormat="1" applyFont="1" applyBorder="1" applyAlignment="1">
      <alignment horizontal="centerContinuous"/>
    </xf>
    <xf numFmtId="37" fontId="4" fillId="0" borderId="11" xfId="0" applyNumberFormat="1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4" fillId="0" borderId="65" xfId="0" applyNumberFormat="1" applyFont="1" applyBorder="1" applyAlignment="1" applyProtection="1">
      <alignment/>
      <protection locked="0"/>
    </xf>
    <xf numFmtId="189" fontId="4" fillId="0" borderId="36" xfId="0" applyNumberFormat="1" applyFont="1" applyBorder="1" applyAlignment="1" applyProtection="1" quotePrefix="1">
      <alignment/>
      <protection locked="0"/>
    </xf>
    <xf numFmtId="189" fontId="4" fillId="0" borderId="55" xfId="0" applyNumberFormat="1" applyFont="1" applyBorder="1" applyAlignment="1" applyProtection="1" quotePrefix="1">
      <alignment/>
      <protection locked="0"/>
    </xf>
    <xf numFmtId="37" fontId="4" fillId="0" borderId="27" xfId="0" applyNumberFormat="1" applyFont="1" applyBorder="1" applyAlignment="1" applyProtection="1">
      <alignment/>
      <protection/>
    </xf>
    <xf numFmtId="189" fontId="4" fillId="0" borderId="0" xfId="0" applyNumberFormat="1" applyFont="1" applyBorder="1" applyAlignment="1" applyProtection="1" quotePrefix="1">
      <alignment/>
      <protection/>
    </xf>
    <xf numFmtId="41" fontId="4" fillId="0" borderId="42" xfId="0" applyNumberFormat="1" applyFont="1" applyBorder="1" applyAlignment="1" applyProtection="1">
      <alignment/>
      <protection/>
    </xf>
    <xf numFmtId="41" fontId="4" fillId="0" borderId="43" xfId="0" applyNumberFormat="1" applyFont="1" applyBorder="1" applyAlignment="1" applyProtection="1">
      <alignment/>
      <protection/>
    </xf>
    <xf numFmtId="41" fontId="4" fillId="33" borderId="51" xfId="0" applyNumberFormat="1" applyFont="1" applyFill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37" fontId="10" fillId="0" borderId="69" xfId="0" applyNumberFormat="1" applyFont="1" applyFill="1" applyBorder="1" applyAlignment="1">
      <alignment horizontal="center"/>
    </xf>
    <xf numFmtId="37" fontId="10" fillId="0" borderId="68" xfId="0" applyNumberFormat="1" applyFont="1" applyFill="1" applyBorder="1" applyAlignment="1">
      <alignment horizontal="center"/>
    </xf>
    <xf numFmtId="37" fontId="10" fillId="0" borderId="67" xfId="0" applyNumberFormat="1" applyFont="1" applyFill="1" applyBorder="1" applyAlignment="1">
      <alignment horizontal="centerContinuous"/>
    </xf>
    <xf numFmtId="37" fontId="10" fillId="0" borderId="23" xfId="0" applyNumberFormat="1" applyFont="1" applyFill="1" applyBorder="1" applyAlignment="1">
      <alignment horizontal="centerContinuous"/>
    </xf>
    <xf numFmtId="37" fontId="10" fillId="0" borderId="70" xfId="0" applyNumberFormat="1" applyFont="1" applyFill="1" applyBorder="1" applyAlignment="1">
      <alignment/>
    </xf>
    <xf numFmtId="37" fontId="10" fillId="0" borderId="34" xfId="0" applyNumberFormat="1" applyFont="1" applyFill="1" applyBorder="1" applyAlignment="1">
      <alignment horizontal="centerContinuous"/>
    </xf>
    <xf numFmtId="37" fontId="10" fillId="0" borderId="0" xfId="0" applyNumberFormat="1" applyFont="1" applyFill="1" applyBorder="1" applyAlignment="1">
      <alignment/>
    </xf>
    <xf numFmtId="37" fontId="10" fillId="0" borderId="35" xfId="0" applyNumberFormat="1" applyFont="1" applyFill="1" applyBorder="1" applyAlignment="1">
      <alignment horizontal="center"/>
    </xf>
    <xf numFmtId="37" fontId="10" fillId="0" borderId="34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 horizontal="centerContinuous"/>
    </xf>
    <xf numFmtId="37" fontId="10" fillId="0" borderId="0" xfId="0" applyNumberFormat="1" applyFont="1" applyFill="1" applyBorder="1" applyAlignment="1">
      <alignment horizontal="center"/>
    </xf>
    <xf numFmtId="37" fontId="10" fillId="0" borderId="71" xfId="0" applyNumberFormat="1" applyFont="1" applyFill="1" applyBorder="1" applyAlignment="1">
      <alignment/>
    </xf>
    <xf numFmtId="37" fontId="10" fillId="0" borderId="34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 vertical="center" wrapText="1"/>
    </xf>
    <xf numFmtId="37" fontId="10" fillId="0" borderId="55" xfId="0" applyNumberFormat="1" applyFont="1" applyFill="1" applyBorder="1" applyAlignment="1">
      <alignment horizontal="center" wrapText="1"/>
    </xf>
    <xf numFmtId="37" fontId="10" fillId="0" borderId="0" xfId="0" applyNumberFormat="1" applyFont="1" applyFill="1" applyBorder="1" applyAlignment="1">
      <alignment horizontal="center" wrapText="1"/>
    </xf>
    <xf numFmtId="37" fontId="10" fillId="0" borderId="35" xfId="0" applyNumberFormat="1" applyFont="1" applyFill="1" applyBorder="1" applyAlignment="1">
      <alignment horizontal="center" wrapText="1"/>
    </xf>
    <xf numFmtId="37" fontId="10" fillId="0" borderId="39" xfId="0" applyNumberFormat="1" applyFont="1" applyBorder="1" applyAlignment="1">
      <alignment horizontal="center"/>
    </xf>
    <xf numFmtId="37" fontId="10" fillId="0" borderId="33" xfId="0" applyNumberFormat="1" applyFont="1" applyBorder="1" applyAlignment="1">
      <alignment horizontal="center"/>
    </xf>
    <xf numFmtId="37" fontId="10" fillId="0" borderId="46" xfId="0" applyNumberFormat="1" applyFont="1" applyBorder="1" applyAlignment="1">
      <alignment horizontal="center"/>
    </xf>
    <xf numFmtId="37" fontId="10" fillId="0" borderId="47" xfId="0" applyNumberFormat="1" applyFont="1" applyBorder="1" applyAlignment="1">
      <alignment horizontal="center"/>
    </xf>
    <xf numFmtId="176" fontId="10" fillId="0" borderId="40" xfId="0" applyNumberFormat="1" applyFont="1" applyBorder="1" applyAlignment="1" applyProtection="1">
      <alignment horizontal="center"/>
      <protection/>
    </xf>
    <xf numFmtId="37" fontId="10" fillId="0" borderId="48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176" fontId="10" fillId="0" borderId="0" xfId="0" applyNumberFormat="1" applyFont="1" applyFill="1" applyAlignment="1">
      <alignment horizontal="left"/>
    </xf>
    <xf numFmtId="0" fontId="10" fillId="0" borderId="40" xfId="0" applyFont="1" applyBorder="1" applyAlignment="1">
      <alignment/>
    </xf>
    <xf numFmtId="0" fontId="81" fillId="0" borderId="39" xfId="0" applyFont="1" applyBorder="1" applyAlignment="1">
      <alignment horizontal="center"/>
    </xf>
    <xf numFmtId="37" fontId="10" fillId="0" borderId="42" xfId="0" applyNumberFormat="1" applyFont="1" applyBorder="1" applyAlignment="1">
      <alignment horizontal="centerContinuous"/>
    </xf>
    <xf numFmtId="37" fontId="10" fillId="0" borderId="43" xfId="0" applyNumberFormat="1" applyFont="1" applyBorder="1" applyAlignment="1">
      <alignment horizontal="centerContinuous"/>
    </xf>
    <xf numFmtId="0" fontId="10" fillId="0" borderId="38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48" xfId="0" applyFont="1" applyBorder="1" applyAlignment="1">
      <alignment horizontal="center"/>
    </xf>
    <xf numFmtId="37" fontId="10" fillId="0" borderId="42" xfId="0" applyNumberFormat="1" applyFont="1" applyBorder="1" applyAlignment="1">
      <alignment horizontal="center"/>
    </xf>
    <xf numFmtId="37" fontId="10" fillId="0" borderId="27" xfId="0" applyNumberFormat="1" applyFont="1" applyBorder="1" applyAlignment="1">
      <alignment horizontal="center"/>
    </xf>
    <xf numFmtId="37" fontId="10" fillId="0" borderId="57" xfId="0" applyNumberFormat="1" applyFont="1" applyBorder="1" applyAlignment="1">
      <alignment horizontal="center"/>
    </xf>
    <xf numFmtId="37" fontId="10" fillId="0" borderId="34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25" xfId="0" applyNumberFormat="1" applyFont="1" applyBorder="1" applyAlignment="1">
      <alignment horizontal="center"/>
    </xf>
    <xf numFmtId="37" fontId="10" fillId="0" borderId="42" xfId="0" applyNumberFormat="1" applyFont="1" applyBorder="1" applyAlignment="1">
      <alignment/>
    </xf>
    <xf numFmtId="176" fontId="15" fillId="0" borderId="40" xfId="0" applyNumberFormat="1" applyFont="1" applyBorder="1" applyAlignment="1" applyProtection="1">
      <alignment horizontal="center"/>
      <protection/>
    </xf>
    <xf numFmtId="37" fontId="10" fillId="0" borderId="34" xfId="0" applyNumberFormat="1" applyFont="1" applyBorder="1" applyAlignment="1">
      <alignment/>
    </xf>
    <xf numFmtId="37" fontId="10" fillId="0" borderId="35" xfId="0" applyNumberFormat="1" applyFont="1" applyBorder="1" applyAlignment="1">
      <alignment horizontal="center"/>
    </xf>
    <xf numFmtId="37" fontId="10" fillId="0" borderId="39" xfId="0" applyNumberFormat="1" applyFont="1" applyBorder="1" applyAlignment="1" applyProtection="1">
      <alignment horizontal="center"/>
      <protection/>
    </xf>
    <xf numFmtId="37" fontId="10" fillId="0" borderId="40" xfId="0" applyNumberFormat="1" applyFont="1" applyBorder="1" applyAlignment="1" applyProtection="1">
      <alignment/>
      <protection/>
    </xf>
    <xf numFmtId="37" fontId="10" fillId="0" borderId="40" xfId="0" applyNumberFormat="1" applyFont="1" applyBorder="1" applyAlignment="1" applyProtection="1">
      <alignment horizontal="center"/>
      <protection/>
    </xf>
    <xf numFmtId="37" fontId="10" fillId="0" borderId="24" xfId="0" applyNumberFormat="1" applyFont="1" applyBorder="1" applyAlignment="1" applyProtection="1">
      <alignment horizontal="center"/>
      <protection/>
    </xf>
    <xf numFmtId="37" fontId="10" fillId="0" borderId="24" xfId="0" applyNumberFormat="1" applyFont="1" applyBorder="1" applyAlignment="1" applyProtection="1">
      <alignment/>
      <protection/>
    </xf>
    <xf numFmtId="37" fontId="10" fillId="0" borderId="57" xfId="0" applyNumberFormat="1" applyFont="1" applyBorder="1" applyAlignment="1" applyProtection="1">
      <alignment horizontal="center"/>
      <protection/>
    </xf>
    <xf numFmtId="37" fontId="10" fillId="0" borderId="34" xfId="0" applyNumberFormat="1" applyFont="1" applyBorder="1" applyAlignment="1" applyProtection="1">
      <alignment horizontal="center"/>
      <protection/>
    </xf>
    <xf numFmtId="37" fontId="10" fillId="0" borderId="35" xfId="0" applyNumberFormat="1" applyFont="1" applyBorder="1" applyAlignment="1" applyProtection="1">
      <alignment horizontal="center"/>
      <protection/>
    </xf>
    <xf numFmtId="37" fontId="10" fillId="0" borderId="72" xfId="0" applyNumberFormat="1" applyFont="1" applyBorder="1" applyAlignment="1">
      <alignment horizontal="center"/>
    </xf>
    <xf numFmtId="37" fontId="10" fillId="0" borderId="73" xfId="0" applyNumberFormat="1" applyFont="1" applyBorder="1" applyAlignment="1">
      <alignment horizontal="center"/>
    </xf>
    <xf numFmtId="37" fontId="10" fillId="0" borderId="74" xfId="0" applyNumberFormat="1" applyFont="1" applyBorder="1" applyAlignment="1">
      <alignment horizontal="center"/>
    </xf>
    <xf numFmtId="37" fontId="10" fillId="0" borderId="38" xfId="0" applyNumberFormat="1" applyFont="1" applyBorder="1" applyAlignment="1">
      <alignment/>
    </xf>
    <xf numFmtId="37" fontId="10" fillId="0" borderId="35" xfId="0" applyNumberFormat="1" applyFont="1" applyBorder="1" applyAlignment="1">
      <alignment/>
    </xf>
    <xf numFmtId="37" fontId="10" fillId="0" borderId="34" xfId="0" applyNumberFormat="1" applyFont="1" applyBorder="1" applyAlignment="1">
      <alignment horizontal="center" vertical="center"/>
    </xf>
    <xf numFmtId="37" fontId="10" fillId="0" borderId="75" xfId="0" applyNumberFormat="1" applyFont="1" applyBorder="1" applyAlignment="1">
      <alignment horizontal="center"/>
    </xf>
    <xf numFmtId="37" fontId="10" fillId="0" borderId="43" xfId="0" applyNumberFormat="1" applyFont="1" applyBorder="1" applyAlignment="1">
      <alignment horizontal="center"/>
    </xf>
    <xf numFmtId="37" fontId="8" fillId="0" borderId="34" xfId="0" applyNumberFormat="1" applyFont="1" applyBorder="1" applyAlignment="1">
      <alignment/>
    </xf>
    <xf numFmtId="37" fontId="10" fillId="0" borderId="27" xfId="0" applyNumberFormat="1" applyFont="1" applyBorder="1" applyAlignment="1">
      <alignment/>
    </xf>
    <xf numFmtId="37" fontId="10" fillId="0" borderId="75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76" xfId="0" applyNumberFormat="1" applyFont="1" applyBorder="1" applyAlignment="1">
      <alignment/>
    </xf>
    <xf numFmtId="37" fontId="10" fillId="0" borderId="68" xfId="0" applyNumberFormat="1" applyFont="1" applyBorder="1" applyAlignment="1">
      <alignment horizontal="centerContinuous"/>
    </xf>
    <xf numFmtId="37" fontId="10" fillId="0" borderId="23" xfId="0" applyNumberFormat="1" applyFont="1" applyBorder="1" applyAlignment="1">
      <alignment horizontal="centerContinuous"/>
    </xf>
    <xf numFmtId="37" fontId="10" fillId="0" borderId="24" xfId="0" applyNumberFormat="1" applyFont="1" applyBorder="1" applyAlignment="1">
      <alignment horizontal="centerContinuous"/>
    </xf>
    <xf numFmtId="37" fontId="10" fillId="0" borderId="39" xfId="0" applyNumberFormat="1" applyFont="1" applyBorder="1" applyAlignment="1">
      <alignment horizontal="centerContinuous"/>
    </xf>
    <xf numFmtId="37" fontId="10" fillId="0" borderId="23" xfId="0" applyNumberFormat="1" applyFont="1" applyBorder="1" applyAlignment="1">
      <alignment horizontal="center"/>
    </xf>
    <xf numFmtId="37" fontId="10" fillId="0" borderId="77" xfId="0" applyNumberFormat="1" applyFont="1" applyBorder="1" applyAlignment="1">
      <alignment horizontal="center"/>
    </xf>
    <xf numFmtId="37" fontId="10" fillId="0" borderId="60" xfId="0" applyNumberFormat="1" applyFont="1" applyBorder="1" applyAlignment="1">
      <alignment horizontal="center"/>
    </xf>
    <xf numFmtId="37" fontId="10" fillId="0" borderId="55" xfId="0" applyNumberFormat="1" applyFont="1" applyBorder="1" applyAlignment="1">
      <alignment horizontal="center"/>
    </xf>
    <xf numFmtId="37" fontId="4" fillId="0" borderId="0" xfId="0" applyNumberFormat="1" applyFont="1" applyFill="1" applyAlignment="1" applyProtection="1">
      <alignment horizontal="left"/>
      <protection/>
    </xf>
    <xf numFmtId="0" fontId="98" fillId="0" borderId="0" xfId="55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88" fillId="0" borderId="0" xfId="55" applyNumberFormat="1" applyFont="1" applyFill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4" fillId="0" borderId="34" xfId="0" applyNumberFormat="1" applyFont="1" applyFill="1" applyBorder="1" applyAlignment="1">
      <alignment/>
    </xf>
    <xf numFmtId="37" fontId="4" fillId="0" borderId="17" xfId="0" applyNumberFormat="1" applyFont="1" applyBorder="1" applyAlignment="1" applyProtection="1">
      <alignment wrapText="1"/>
      <protection/>
    </xf>
    <xf numFmtId="37" fontId="4" fillId="0" borderId="18" xfId="0" applyNumberFormat="1" applyFont="1" applyBorder="1" applyAlignment="1" applyProtection="1">
      <alignment wrapText="1"/>
      <protection/>
    </xf>
    <xf numFmtId="37" fontId="4" fillId="0" borderId="19" xfId="0" applyNumberFormat="1" applyFont="1" applyBorder="1" applyAlignment="1" applyProtection="1">
      <alignment wrapText="1"/>
      <protection/>
    </xf>
    <xf numFmtId="37" fontId="4" fillId="0" borderId="20" xfId="0" applyNumberFormat="1" applyFont="1" applyBorder="1" applyAlignment="1" applyProtection="1">
      <alignment wrapText="1"/>
      <protection/>
    </xf>
    <xf numFmtId="37" fontId="4" fillId="0" borderId="0" xfId="0" applyNumberFormat="1" applyFont="1" applyBorder="1" applyAlignment="1" applyProtection="1">
      <alignment wrapText="1"/>
      <protection/>
    </xf>
    <xf numFmtId="37" fontId="4" fillId="0" borderId="21" xfId="0" applyNumberFormat="1" applyFont="1" applyBorder="1" applyAlignment="1" applyProtection="1">
      <alignment wrapText="1"/>
      <protection/>
    </xf>
    <xf numFmtId="37" fontId="4" fillId="0" borderId="29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14" xfId="0" applyNumberFormat="1" applyFont="1" applyBorder="1" applyAlignment="1" applyProtection="1">
      <alignment/>
      <protection locked="0"/>
    </xf>
    <xf numFmtId="37" fontId="17" fillId="0" borderId="18" xfId="0" applyNumberFormat="1" applyFont="1" applyBorder="1" applyAlignment="1">
      <alignment horizontal="center"/>
    </xf>
    <xf numFmtId="37" fontId="4" fillId="0" borderId="30" xfId="0" applyNumberFormat="1" applyFont="1" applyBorder="1" applyAlignment="1" applyProtection="1">
      <alignment/>
      <protection locked="0"/>
    </xf>
    <xf numFmtId="14" fontId="4" fillId="0" borderId="29" xfId="0" applyNumberFormat="1" applyFont="1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/>
      <protection locked="0"/>
    </xf>
    <xf numFmtId="37" fontId="17" fillId="0" borderId="0" xfId="0" applyNumberFormat="1" applyFont="1" applyBorder="1" applyAlignment="1">
      <alignment horizontal="center"/>
    </xf>
    <xf numFmtId="37" fontId="17" fillId="0" borderId="30" xfId="0" applyNumberFormat="1" applyFont="1" applyBorder="1" applyAlignment="1">
      <alignment horizontal="center"/>
    </xf>
    <xf numFmtId="37" fontId="4" fillId="0" borderId="30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 locked="0"/>
    </xf>
    <xf numFmtId="37" fontId="4" fillId="0" borderId="29" xfId="0" applyNumberFormat="1" applyFont="1" applyFill="1" applyBorder="1" applyAlignment="1" applyProtection="1">
      <alignment horizontal="left"/>
      <protection locked="0"/>
    </xf>
    <xf numFmtId="37" fontId="4" fillId="0" borderId="14" xfId="0" applyNumberFormat="1" applyFont="1" applyFill="1" applyBorder="1" applyAlignment="1" applyProtection="1">
      <alignment horizontal="left"/>
      <protection locked="0"/>
    </xf>
    <xf numFmtId="37" fontId="4" fillId="0" borderId="29" xfId="0" applyNumberFormat="1" applyFont="1" applyFill="1" applyBorder="1" applyAlignment="1" applyProtection="1">
      <alignment/>
      <protection locked="0"/>
    </xf>
    <xf numFmtId="37" fontId="4" fillId="0" borderId="14" xfId="0" applyNumberFormat="1" applyFont="1" applyFill="1" applyBorder="1" applyAlignment="1" applyProtection="1">
      <alignment/>
      <protection locked="0"/>
    </xf>
    <xf numFmtId="37" fontId="7" fillId="0" borderId="0" xfId="0" applyNumberFormat="1" applyFont="1" applyAlignment="1">
      <alignment horizontal="center" vertical="center"/>
    </xf>
    <xf numFmtId="37" fontId="4" fillId="0" borderId="29" xfId="0" applyNumberFormat="1" applyFont="1" applyBorder="1" applyAlignment="1" applyProtection="1">
      <alignment horizontal="left"/>
      <protection locked="0"/>
    </xf>
    <xf numFmtId="37" fontId="4" fillId="0" borderId="12" xfId="0" applyNumberFormat="1" applyFont="1" applyBorder="1" applyAlignment="1" applyProtection="1">
      <alignment horizontal="left"/>
      <protection locked="0"/>
    </xf>
    <xf numFmtId="37" fontId="4" fillId="0" borderId="14" xfId="0" applyNumberFormat="1" applyFont="1" applyBorder="1" applyAlignment="1" applyProtection="1">
      <alignment horizontal="left"/>
      <protection locked="0"/>
    </xf>
    <xf numFmtId="37" fontId="4" fillId="0" borderId="31" xfId="0" applyNumberFormat="1" applyFont="1" applyBorder="1" applyAlignment="1" applyProtection="1">
      <alignment horizontal="left"/>
      <protection locked="0"/>
    </xf>
    <xf numFmtId="37" fontId="4" fillId="0" borderId="30" xfId="0" applyNumberFormat="1" applyFont="1" applyBorder="1" applyAlignment="1" applyProtection="1">
      <alignment horizontal="left"/>
      <protection locked="0"/>
    </xf>
    <xf numFmtId="37" fontId="4" fillId="0" borderId="32" xfId="0" applyNumberFormat="1" applyFont="1" applyBorder="1" applyAlignment="1" applyProtection="1">
      <alignment horizontal="left"/>
      <protection locked="0"/>
    </xf>
    <xf numFmtId="49" fontId="4" fillId="0" borderId="29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 applyAlignment="1">
      <alignment horizontal="center"/>
    </xf>
    <xf numFmtId="37" fontId="99" fillId="0" borderId="0" xfId="0" applyNumberFormat="1" applyFont="1" applyAlignment="1" applyProtection="1">
      <alignment horizontal="center"/>
      <protection/>
    </xf>
    <xf numFmtId="176" fontId="12" fillId="0" borderId="0" xfId="0" applyNumberFormat="1" applyFont="1" applyFill="1" applyAlignment="1">
      <alignment horizontal="center"/>
    </xf>
    <xf numFmtId="176" fontId="4" fillId="0" borderId="29" xfId="0" applyNumberFormat="1" applyFont="1" applyBorder="1" applyAlignment="1" applyProtection="1">
      <alignment horizontal="left"/>
      <protection locked="0"/>
    </xf>
    <xf numFmtId="176" fontId="4" fillId="0" borderId="14" xfId="0" applyNumberFormat="1" applyFont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37" fontId="11" fillId="0" borderId="17" xfId="0" applyNumberFormat="1" applyFont="1" applyBorder="1" applyAlignment="1" applyProtection="1">
      <alignment wrapText="1"/>
      <protection/>
    </xf>
    <xf numFmtId="37" fontId="11" fillId="0" borderId="18" xfId="0" applyNumberFormat="1" applyFont="1" applyBorder="1" applyAlignment="1" applyProtection="1">
      <alignment wrapText="1"/>
      <protection/>
    </xf>
    <xf numFmtId="37" fontId="8" fillId="0" borderId="0" xfId="0" applyNumberFormat="1" applyFont="1" applyFill="1" applyAlignment="1" applyProtection="1">
      <alignment horizontal="center" vertical="center"/>
      <protection/>
    </xf>
    <xf numFmtId="37" fontId="100" fillId="0" borderId="0" xfId="0" applyNumberFormat="1" applyFont="1" applyFill="1" applyAlignment="1" applyProtection="1">
      <alignment horizontal="center" vertical="center"/>
      <protection/>
    </xf>
    <xf numFmtId="37" fontId="100" fillId="0" borderId="0" xfId="0" applyNumberFormat="1" applyFont="1" applyFill="1" applyBorder="1" applyAlignment="1" applyProtection="1">
      <alignment horizontal="center" vertical="center"/>
      <protection locked="0"/>
    </xf>
    <xf numFmtId="37" fontId="4" fillId="0" borderId="78" xfId="0" applyNumberFormat="1" applyFont="1" applyBorder="1" applyAlignment="1" applyProtection="1">
      <alignment wrapText="1"/>
      <protection/>
    </xf>
    <xf numFmtId="37" fontId="4" fillId="0" borderId="79" xfId="0" applyNumberFormat="1" applyFont="1" applyBorder="1" applyAlignment="1" applyProtection="1">
      <alignment wrapText="1"/>
      <protection/>
    </xf>
    <xf numFmtId="37" fontId="100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left" vertical="center"/>
      <protection/>
    </xf>
    <xf numFmtId="0" fontId="85" fillId="33" borderId="29" xfId="0" applyFont="1" applyFill="1" applyBorder="1" applyAlignment="1">
      <alignment horizontal="center" wrapText="1"/>
    </xf>
    <xf numFmtId="0" fontId="85" fillId="33" borderId="12" xfId="0" applyFont="1" applyFill="1" applyBorder="1" applyAlignment="1">
      <alignment horizontal="center" wrapText="1"/>
    </xf>
    <xf numFmtId="0" fontId="85" fillId="33" borderId="14" xfId="0" applyFont="1" applyFill="1" applyBorder="1" applyAlignment="1">
      <alignment horizontal="center" wrapText="1"/>
    </xf>
    <xf numFmtId="37" fontId="4" fillId="0" borderId="29" xfId="0" applyNumberFormat="1" applyFont="1" applyBorder="1" applyAlignment="1" applyProtection="1">
      <alignment horizontal="left" vertical="center"/>
      <protection locked="0"/>
    </xf>
    <xf numFmtId="37" fontId="4" fillId="0" borderId="12" xfId="0" applyNumberFormat="1" applyFont="1" applyBorder="1" applyAlignment="1" applyProtection="1">
      <alignment horizontal="left" vertical="center"/>
      <protection locked="0"/>
    </xf>
    <xf numFmtId="37" fontId="4" fillId="0" borderId="14" xfId="0" applyNumberFormat="1" applyFont="1" applyBorder="1" applyAlignment="1" applyProtection="1">
      <alignment horizontal="left" vertical="center"/>
      <protection locked="0"/>
    </xf>
    <xf numFmtId="37" fontId="4" fillId="0" borderId="0" xfId="0" applyNumberFormat="1" applyFont="1" applyFill="1" applyBorder="1" applyAlignment="1" applyProtection="1">
      <alignment horizontal="left"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 wrapText="1"/>
      <protection locked="0"/>
    </xf>
    <xf numFmtId="37" fontId="4" fillId="0" borderId="18" xfId="0" applyNumberFormat="1" applyFont="1" applyFill="1" applyBorder="1" applyAlignment="1" applyProtection="1">
      <alignment vertical="center" wrapText="1"/>
      <protection locked="0"/>
    </xf>
    <xf numFmtId="37" fontId="4" fillId="0" borderId="19" xfId="0" applyNumberFormat="1" applyFont="1" applyFill="1" applyBorder="1" applyAlignment="1" applyProtection="1">
      <alignment vertical="center" wrapText="1"/>
      <protection locked="0"/>
    </xf>
    <xf numFmtId="37" fontId="4" fillId="0" borderId="31" xfId="0" applyNumberFormat="1" applyFont="1" applyFill="1" applyBorder="1" applyAlignment="1" applyProtection="1">
      <alignment vertical="center" wrapText="1"/>
      <protection locked="0"/>
    </xf>
    <xf numFmtId="37" fontId="4" fillId="0" borderId="30" xfId="0" applyNumberFormat="1" applyFont="1" applyFill="1" applyBorder="1" applyAlignment="1" applyProtection="1">
      <alignment vertical="center" wrapText="1"/>
      <protection locked="0"/>
    </xf>
    <xf numFmtId="37" fontId="4" fillId="0" borderId="32" xfId="0" applyNumberFormat="1" applyFont="1" applyFill="1" applyBorder="1" applyAlignment="1" applyProtection="1">
      <alignment vertical="center" wrapText="1"/>
      <protection locked="0"/>
    </xf>
    <xf numFmtId="37" fontId="10" fillId="0" borderId="29" xfId="0" applyNumberFormat="1" applyFont="1" applyFill="1" applyBorder="1" applyAlignment="1" applyProtection="1">
      <alignment horizontal="left" vertical="center"/>
      <protection locked="0"/>
    </xf>
    <xf numFmtId="37" fontId="10" fillId="0" borderId="12" xfId="0" applyNumberFormat="1" applyFont="1" applyFill="1" applyBorder="1" applyAlignment="1" applyProtection="1">
      <alignment horizontal="left" vertical="center"/>
      <protection locked="0"/>
    </xf>
    <xf numFmtId="37" fontId="10" fillId="0" borderId="80" xfId="0" applyNumberFormat="1" applyFont="1" applyFill="1" applyBorder="1" applyAlignment="1" applyProtection="1">
      <alignment horizontal="left" vertical="center"/>
      <protection locked="0"/>
    </xf>
    <xf numFmtId="37" fontId="10" fillId="0" borderId="81" xfId="0" applyNumberFormat="1" applyFont="1" applyFill="1" applyBorder="1" applyAlignment="1" applyProtection="1">
      <alignment horizontal="left" vertical="center"/>
      <protection locked="0"/>
    </xf>
    <xf numFmtId="37" fontId="10" fillId="0" borderId="14" xfId="0" applyNumberFormat="1" applyFont="1" applyFill="1" applyBorder="1" applyAlignment="1" applyProtection="1">
      <alignment horizontal="left" vertical="center"/>
      <protection locked="0"/>
    </xf>
    <xf numFmtId="37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37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37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37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37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37" fontId="4" fillId="0" borderId="32" xfId="0" applyNumberFormat="1" applyFont="1" applyFill="1" applyBorder="1" applyAlignment="1" applyProtection="1">
      <alignment horizontal="left" vertical="center" wrapText="1"/>
      <protection locked="0"/>
    </xf>
    <xf numFmtId="37" fontId="10" fillId="33" borderId="29" xfId="0" applyNumberFormat="1" applyFont="1" applyFill="1" applyBorder="1" applyAlignment="1" applyProtection="1">
      <alignment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37" fontId="10" fillId="33" borderId="80" xfId="0" applyNumberFormat="1" applyFont="1" applyFill="1" applyBorder="1" applyAlignment="1" applyProtection="1">
      <alignment vertical="center"/>
      <protection/>
    </xf>
    <xf numFmtId="37" fontId="10" fillId="33" borderId="81" xfId="0" applyNumberFormat="1" applyFont="1" applyFill="1" applyBorder="1" applyAlignment="1" applyProtection="1">
      <alignment vertical="center"/>
      <protection/>
    </xf>
    <xf numFmtId="37" fontId="10" fillId="33" borderId="14" xfId="0" applyNumberFormat="1" applyFont="1" applyFill="1" applyBorder="1" applyAlignment="1" applyProtection="1">
      <alignment vertical="center"/>
      <protection/>
    </xf>
    <xf numFmtId="37" fontId="4" fillId="0" borderId="31" xfId="0" applyNumberFormat="1" applyFont="1" applyFill="1" applyBorder="1" applyAlignment="1" applyProtection="1">
      <alignment horizontal="center"/>
      <protection locked="0"/>
    </xf>
    <xf numFmtId="37" fontId="4" fillId="0" borderId="30" xfId="0" applyNumberFormat="1" applyFont="1" applyFill="1" applyBorder="1" applyAlignment="1" applyProtection="1">
      <alignment horizontal="center"/>
      <protection locked="0"/>
    </xf>
    <xf numFmtId="37" fontId="4" fillId="0" borderId="32" xfId="0" applyNumberFormat="1" applyFont="1" applyFill="1" applyBorder="1" applyAlignment="1" applyProtection="1">
      <alignment horizontal="center"/>
      <protection locked="0"/>
    </xf>
    <xf numFmtId="37" fontId="10" fillId="0" borderId="67" xfId="0" applyNumberFormat="1" applyFont="1" applyFill="1" applyBorder="1" applyAlignment="1">
      <alignment horizontal="center"/>
    </xf>
    <xf numFmtId="37" fontId="10" fillId="0" borderId="77" xfId="0" applyNumberFormat="1" applyFont="1" applyFill="1" applyBorder="1" applyAlignment="1">
      <alignment horizontal="center"/>
    </xf>
    <xf numFmtId="37" fontId="4" fillId="0" borderId="17" xfId="0" applyNumberFormat="1" applyFont="1" applyFill="1" applyBorder="1" applyAlignment="1" applyProtection="1">
      <alignment horizontal="center"/>
      <protection locked="0"/>
    </xf>
    <xf numFmtId="37" fontId="4" fillId="0" borderId="18" xfId="0" applyNumberFormat="1" applyFont="1" applyFill="1" applyBorder="1" applyAlignment="1" applyProtection="1">
      <alignment horizontal="center"/>
      <protection locked="0"/>
    </xf>
    <xf numFmtId="37" fontId="4" fillId="0" borderId="19" xfId="0" applyNumberFormat="1" applyFont="1" applyFill="1" applyBorder="1" applyAlignment="1" applyProtection="1">
      <alignment horizontal="center"/>
      <protection locked="0"/>
    </xf>
    <xf numFmtId="37" fontId="4" fillId="0" borderId="20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/>
      <protection locked="0"/>
    </xf>
    <xf numFmtId="37" fontId="4" fillId="0" borderId="21" xfId="0" applyNumberFormat="1" applyFont="1" applyFill="1" applyBorder="1" applyAlignment="1" applyProtection="1">
      <alignment horizontal="center"/>
      <protection locked="0"/>
    </xf>
    <xf numFmtId="37" fontId="4" fillId="0" borderId="31" xfId="0" applyNumberFormat="1" applyFont="1" applyFill="1" applyBorder="1" applyAlignment="1" applyProtection="1">
      <alignment horizontal="center"/>
      <protection/>
    </xf>
    <xf numFmtId="37" fontId="4" fillId="0" borderId="32" xfId="0" applyNumberFormat="1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 quotePrefix="1">
      <alignment horizontal="right"/>
      <protection locked="0"/>
    </xf>
    <xf numFmtId="0" fontId="4" fillId="0" borderId="0" xfId="0" applyFont="1" applyFill="1" applyBorder="1" applyAlignment="1" applyProtection="1" quotePrefix="1">
      <alignment horizontal="right"/>
      <protection locked="0"/>
    </xf>
    <xf numFmtId="0" fontId="4" fillId="0" borderId="21" xfId="0" applyFont="1" applyFill="1" applyBorder="1" applyAlignment="1" applyProtection="1" quotePrefix="1">
      <alignment horizontal="right"/>
      <protection locked="0"/>
    </xf>
    <xf numFmtId="37" fontId="4" fillId="0" borderId="41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center"/>
      <protection/>
    </xf>
    <xf numFmtId="37" fontId="4" fillId="0" borderId="20" xfId="0" applyNumberFormat="1" applyFont="1" applyFill="1" applyBorder="1" applyAlignment="1" applyProtection="1">
      <alignment horizontal="center"/>
      <protection/>
    </xf>
    <xf numFmtId="37" fontId="4" fillId="0" borderId="21" xfId="0" applyNumberFormat="1" applyFont="1" applyFill="1" applyBorder="1" applyAlignment="1" applyProtection="1">
      <alignment horizontal="center"/>
      <protection/>
    </xf>
    <xf numFmtId="39" fontId="4" fillId="0" borderId="33" xfId="0" applyNumberFormat="1" applyFont="1" applyBorder="1" applyAlignment="1" applyProtection="1">
      <alignment horizontal="right"/>
      <protection/>
    </xf>
    <xf numFmtId="39" fontId="4" fillId="0" borderId="46" xfId="0" applyNumberFormat="1" applyFont="1" applyBorder="1" applyAlignment="1" applyProtection="1">
      <alignment horizontal="right"/>
      <protection/>
    </xf>
    <xf numFmtId="39" fontId="4" fillId="0" borderId="82" xfId="0" applyNumberFormat="1" applyFont="1" applyBorder="1" applyAlignment="1" applyProtection="1">
      <alignment horizontal="right"/>
      <protection/>
    </xf>
    <xf numFmtId="37" fontId="10" fillId="0" borderId="83" xfId="0" applyNumberFormat="1" applyFont="1" applyBorder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37" fontId="4" fillId="0" borderId="0" xfId="0" applyNumberFormat="1" applyFont="1" applyAlignment="1">
      <alignment wrapText="1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37" fontId="17" fillId="0" borderId="0" xfId="0" applyNumberFormat="1" applyFont="1" applyFill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22</xdr:row>
      <xdr:rowOff>114300</xdr:rowOff>
    </xdr:from>
    <xdr:to>
      <xdr:col>8</xdr:col>
      <xdr:colOff>533400</xdr:colOff>
      <xdr:row>22</xdr:row>
      <xdr:rowOff>161925</xdr:rowOff>
    </xdr:to>
    <xdr:sp>
      <xdr:nvSpPr>
        <xdr:cNvPr id="1" name="Arrow: Left 1"/>
        <xdr:cNvSpPr>
          <a:spLocks/>
        </xdr:cNvSpPr>
      </xdr:nvSpPr>
      <xdr:spPr>
        <a:xfrm>
          <a:off x="10525125" y="5400675"/>
          <a:ext cx="200025" cy="47625"/>
        </a:xfrm>
        <a:prstGeom prst="leftArrow">
          <a:avLst>
            <a:gd name="adj" fmla="val -3711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247650</xdr:colOff>
      <xdr:row>3</xdr:row>
      <xdr:rowOff>47625</xdr:rowOff>
    </xdr:to>
    <xdr:pic>
      <xdr:nvPicPr>
        <xdr:cNvPr id="2" name="Picture 7" descr="A blue letter with a white background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cols>
    <col min="1" max="16384" width="8.898437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B11" sqref="B11"/>
    </sheetView>
  </sheetViews>
  <sheetFormatPr defaultColWidth="8.796875" defaultRowHeight="15"/>
  <cols>
    <col min="1" max="1" width="46.19921875" style="24" bestFit="1" customWidth="1"/>
    <col min="2" max="3" width="16.296875" style="24" customWidth="1"/>
    <col min="4" max="4" width="16.3984375" style="24" customWidth="1"/>
    <col min="5" max="6" width="15.8984375" style="24" bestFit="1" customWidth="1"/>
    <col min="7" max="7" width="10.8984375" style="24" customWidth="1"/>
    <col min="8" max="16384" width="8.8984375" style="24" customWidth="1"/>
  </cols>
  <sheetData>
    <row r="1" spans="1:7" ht="26.25">
      <c r="A1" s="242" t="str">
        <f>+JURAT!A8</f>
        <v>CAPTIVE INSURANCE COMPANY</v>
      </c>
      <c r="B1" s="4"/>
      <c r="C1" s="75"/>
      <c r="D1" s="75"/>
      <c r="E1" s="75"/>
      <c r="F1" s="171" t="s">
        <v>298</v>
      </c>
      <c r="G1" s="75"/>
    </row>
    <row r="2" spans="1:7" ht="15.75">
      <c r="A2" s="361">
        <f>+JURAT!A9</f>
        <v>45657</v>
      </c>
      <c r="B2" s="75"/>
      <c r="C2" s="75"/>
      <c r="D2" s="75"/>
      <c r="E2" s="75"/>
      <c r="F2" s="75"/>
      <c r="G2" s="75"/>
    </row>
    <row r="3" spans="2:7" ht="15.75">
      <c r="B3" s="75"/>
      <c r="C3" s="75"/>
      <c r="D3" s="75"/>
      <c r="E3" s="75"/>
      <c r="F3" s="75"/>
      <c r="G3" s="75"/>
    </row>
    <row r="4" spans="1:7" ht="15.75">
      <c r="A4" s="129"/>
      <c r="B4" s="75"/>
      <c r="C4" s="75"/>
      <c r="D4" s="75"/>
      <c r="E4" s="75"/>
      <c r="F4" s="75"/>
      <c r="G4" s="75"/>
    </row>
    <row r="5" spans="2:7" ht="15.75">
      <c r="B5" s="75"/>
      <c r="C5" s="75"/>
      <c r="D5" s="75"/>
      <c r="E5" s="75"/>
      <c r="F5" s="75"/>
      <c r="G5" s="75"/>
    </row>
    <row r="6" spans="1:7" ht="15.75">
      <c r="A6" s="443" t="s">
        <v>58</v>
      </c>
      <c r="B6" s="419">
        <v>-1</v>
      </c>
      <c r="C6" s="419">
        <v>-2</v>
      </c>
      <c r="D6" s="419">
        <v>-3</v>
      </c>
      <c r="E6" s="419">
        <v>-4</v>
      </c>
      <c r="F6" s="444">
        <v>-5</v>
      </c>
      <c r="G6" s="137"/>
    </row>
    <row r="7" spans="1:7" ht="15.75">
      <c r="A7" s="445"/>
      <c r="B7" s="422" t="s">
        <v>59</v>
      </c>
      <c r="C7" s="422" t="s">
        <v>59</v>
      </c>
      <c r="D7" s="422" t="s">
        <v>60</v>
      </c>
      <c r="E7" s="422" t="s">
        <v>25</v>
      </c>
      <c r="F7" s="428" t="s">
        <v>61</v>
      </c>
      <c r="G7" s="137"/>
    </row>
    <row r="8" spans="1:7" ht="15.75">
      <c r="A8" s="427"/>
      <c r="B8" s="422" t="s">
        <v>176</v>
      </c>
      <c r="C8" s="422" t="s">
        <v>176</v>
      </c>
      <c r="D8" s="422" t="s">
        <v>176</v>
      </c>
      <c r="E8" s="422" t="s">
        <v>64</v>
      </c>
      <c r="F8" s="428" t="s">
        <v>62</v>
      </c>
      <c r="G8" s="137"/>
    </row>
    <row r="9" spans="1:7" ht="15.75">
      <c r="A9" s="427" t="s">
        <v>63</v>
      </c>
      <c r="B9" s="422" t="s">
        <v>177</v>
      </c>
      <c r="C9" s="422" t="s">
        <v>178</v>
      </c>
      <c r="D9" s="422" t="s">
        <v>179</v>
      </c>
      <c r="E9" s="422" t="s">
        <v>179</v>
      </c>
      <c r="F9" s="428" t="s">
        <v>180</v>
      </c>
      <c r="G9" s="137"/>
    </row>
    <row r="10" spans="1:7" ht="15.75">
      <c r="A10" s="363"/>
      <c r="B10" s="364"/>
      <c r="C10" s="364"/>
      <c r="D10" s="364"/>
      <c r="E10" s="364"/>
      <c r="F10" s="365"/>
      <c r="G10" s="137"/>
    </row>
    <row r="11" spans="1:7" ht="15.75">
      <c r="A11" s="269" t="s">
        <v>153</v>
      </c>
      <c r="B11" s="194"/>
      <c r="C11" s="194"/>
      <c r="D11" s="194"/>
      <c r="E11" s="194"/>
      <c r="F11" s="193">
        <f>B11+C11+D11-E11</f>
        <v>0</v>
      </c>
      <c r="G11" s="137"/>
    </row>
    <row r="12" spans="1:7" ht="15.75">
      <c r="A12" s="269" t="s">
        <v>154</v>
      </c>
      <c r="B12" s="194"/>
      <c r="C12" s="194"/>
      <c r="D12" s="194"/>
      <c r="E12" s="194"/>
      <c r="F12" s="193">
        <f aca="true" t="shared" si="0" ref="F12:F50">B12+C12+D12-E12</f>
        <v>0</v>
      </c>
      <c r="G12" s="137"/>
    </row>
    <row r="13" spans="1:7" ht="15.75">
      <c r="A13" s="269" t="s">
        <v>238</v>
      </c>
      <c r="B13" s="194"/>
      <c r="C13" s="194"/>
      <c r="D13" s="194"/>
      <c r="E13" s="194"/>
      <c r="F13" s="193">
        <f t="shared" si="0"/>
        <v>0</v>
      </c>
      <c r="G13" s="137"/>
    </row>
    <row r="14" spans="1:7" ht="15.75">
      <c r="A14" s="269" t="s">
        <v>237</v>
      </c>
      <c r="B14" s="194"/>
      <c r="C14" s="194"/>
      <c r="D14" s="194"/>
      <c r="E14" s="194"/>
      <c r="F14" s="193">
        <f t="shared" si="0"/>
        <v>0</v>
      </c>
      <c r="G14" s="137"/>
    </row>
    <row r="15" spans="1:7" ht="15.75">
      <c r="A15" s="269" t="s">
        <v>155</v>
      </c>
      <c r="B15" s="194"/>
      <c r="C15" s="194"/>
      <c r="D15" s="194"/>
      <c r="E15" s="194"/>
      <c r="F15" s="193">
        <f t="shared" si="0"/>
        <v>0</v>
      </c>
      <c r="G15" s="137"/>
    </row>
    <row r="16" spans="1:7" ht="15.75">
      <c r="A16" s="269" t="s">
        <v>171</v>
      </c>
      <c r="B16" s="194"/>
      <c r="C16" s="194"/>
      <c r="D16" s="194"/>
      <c r="E16" s="194"/>
      <c r="F16" s="193">
        <f t="shared" si="0"/>
        <v>0</v>
      </c>
      <c r="G16" s="137"/>
    </row>
    <row r="17" spans="1:7" ht="15.75">
      <c r="A17" s="269" t="s">
        <v>156</v>
      </c>
      <c r="B17" s="194"/>
      <c r="C17" s="194"/>
      <c r="D17" s="194"/>
      <c r="E17" s="194"/>
      <c r="F17" s="193">
        <f t="shared" si="0"/>
        <v>0</v>
      </c>
      <c r="G17" s="137"/>
    </row>
    <row r="18" spans="1:7" ht="15.75">
      <c r="A18" s="269" t="s">
        <v>172</v>
      </c>
      <c r="B18" s="194"/>
      <c r="C18" s="194"/>
      <c r="D18" s="194"/>
      <c r="E18" s="194"/>
      <c r="F18" s="193">
        <f t="shared" si="0"/>
        <v>0</v>
      </c>
      <c r="G18" s="137"/>
    </row>
    <row r="19" spans="1:7" ht="15.75">
      <c r="A19" s="269" t="s">
        <v>157</v>
      </c>
      <c r="B19" s="194"/>
      <c r="C19" s="194"/>
      <c r="D19" s="194"/>
      <c r="E19" s="194"/>
      <c r="F19" s="193">
        <f t="shared" si="0"/>
        <v>0</v>
      </c>
      <c r="G19" s="137"/>
    </row>
    <row r="20" spans="1:7" ht="15.75">
      <c r="A20" s="269" t="s">
        <v>152</v>
      </c>
      <c r="B20" s="194"/>
      <c r="C20" s="194"/>
      <c r="D20" s="194"/>
      <c r="E20" s="194"/>
      <c r="F20" s="193">
        <f t="shared" si="0"/>
        <v>0</v>
      </c>
      <c r="G20" s="137"/>
    </row>
    <row r="21" spans="1:7" ht="15.75">
      <c r="A21" s="269" t="s">
        <v>158</v>
      </c>
      <c r="B21" s="194"/>
      <c r="C21" s="194"/>
      <c r="D21" s="194"/>
      <c r="E21" s="194"/>
      <c r="F21" s="193">
        <f t="shared" si="0"/>
        <v>0</v>
      </c>
      <c r="G21" s="137"/>
    </row>
    <row r="22" spans="1:7" ht="15.75">
      <c r="A22" s="269" t="s">
        <v>159</v>
      </c>
      <c r="B22" s="194"/>
      <c r="C22" s="194"/>
      <c r="D22" s="194"/>
      <c r="E22" s="194"/>
      <c r="F22" s="193">
        <f t="shared" si="0"/>
        <v>0</v>
      </c>
      <c r="G22" s="137"/>
    </row>
    <row r="23" spans="1:7" ht="15.75">
      <c r="A23" s="269" t="s">
        <v>160</v>
      </c>
      <c r="B23" s="194"/>
      <c r="C23" s="194"/>
      <c r="D23" s="194"/>
      <c r="E23" s="194"/>
      <c r="F23" s="193">
        <f t="shared" si="0"/>
        <v>0</v>
      </c>
      <c r="G23" s="137"/>
    </row>
    <row r="24" spans="1:7" ht="15.75">
      <c r="A24" s="269" t="s">
        <v>143</v>
      </c>
      <c r="B24" s="194"/>
      <c r="C24" s="194"/>
      <c r="D24" s="194"/>
      <c r="E24" s="194"/>
      <c r="F24" s="193">
        <f t="shared" si="0"/>
        <v>0</v>
      </c>
      <c r="G24" s="137"/>
    </row>
    <row r="25" spans="1:7" ht="15.75">
      <c r="A25" s="269" t="s">
        <v>161</v>
      </c>
      <c r="B25" s="194"/>
      <c r="C25" s="194"/>
      <c r="D25" s="194"/>
      <c r="E25" s="194"/>
      <c r="F25" s="193">
        <f t="shared" si="0"/>
        <v>0</v>
      </c>
      <c r="G25" s="137"/>
    </row>
    <row r="26" spans="1:7" ht="15.75">
      <c r="A26" s="269" t="s">
        <v>168</v>
      </c>
      <c r="B26" s="194"/>
      <c r="C26" s="194"/>
      <c r="D26" s="194"/>
      <c r="E26" s="194"/>
      <c r="F26" s="193">
        <f t="shared" si="0"/>
        <v>0</v>
      </c>
      <c r="G26" s="137"/>
    </row>
    <row r="27" spans="1:7" ht="15.75">
      <c r="A27" s="269" t="s">
        <v>162</v>
      </c>
      <c r="B27" s="194"/>
      <c r="C27" s="194"/>
      <c r="D27" s="194"/>
      <c r="E27" s="194"/>
      <c r="F27" s="193">
        <f t="shared" si="0"/>
        <v>0</v>
      </c>
      <c r="G27" s="137"/>
    </row>
    <row r="28" spans="1:7" ht="15.75">
      <c r="A28" s="269" t="s">
        <v>163</v>
      </c>
      <c r="B28" s="194"/>
      <c r="C28" s="194"/>
      <c r="D28" s="194"/>
      <c r="E28" s="194"/>
      <c r="F28" s="193">
        <f t="shared" si="0"/>
        <v>0</v>
      </c>
      <c r="G28" s="137"/>
    </row>
    <row r="29" spans="1:7" ht="15.75">
      <c r="A29" s="269" t="s">
        <v>144</v>
      </c>
      <c r="B29" s="194"/>
      <c r="C29" s="194"/>
      <c r="D29" s="194"/>
      <c r="E29" s="194"/>
      <c r="F29" s="193">
        <f t="shared" si="0"/>
        <v>0</v>
      </c>
      <c r="G29" s="137"/>
    </row>
    <row r="30" spans="1:7" ht="15.75">
      <c r="A30" s="269" t="s">
        <v>145</v>
      </c>
      <c r="B30" s="194"/>
      <c r="C30" s="194"/>
      <c r="D30" s="194"/>
      <c r="E30" s="194"/>
      <c r="F30" s="193">
        <f t="shared" si="0"/>
        <v>0</v>
      </c>
      <c r="G30" s="137"/>
    </row>
    <row r="31" spans="1:7" ht="15.75">
      <c r="A31" s="269" t="s">
        <v>164</v>
      </c>
      <c r="B31" s="194"/>
      <c r="C31" s="194"/>
      <c r="D31" s="194"/>
      <c r="E31" s="194"/>
      <c r="F31" s="193">
        <f t="shared" si="0"/>
        <v>0</v>
      </c>
      <c r="G31" s="137"/>
    </row>
    <row r="32" spans="1:7" ht="15.75">
      <c r="A32" s="269" t="s">
        <v>165</v>
      </c>
      <c r="B32" s="194"/>
      <c r="C32" s="194"/>
      <c r="D32" s="194"/>
      <c r="E32" s="194"/>
      <c r="F32" s="193">
        <f t="shared" si="0"/>
        <v>0</v>
      </c>
      <c r="G32" s="137"/>
    </row>
    <row r="33" spans="1:7" ht="15.75">
      <c r="A33" s="269" t="s">
        <v>146</v>
      </c>
      <c r="B33" s="194"/>
      <c r="C33" s="194"/>
      <c r="D33" s="194"/>
      <c r="E33" s="194"/>
      <c r="F33" s="193">
        <f t="shared" si="0"/>
        <v>0</v>
      </c>
      <c r="G33" s="137"/>
    </row>
    <row r="34" spans="1:7" ht="15.75">
      <c r="A34" s="269" t="s">
        <v>151</v>
      </c>
      <c r="B34" s="194"/>
      <c r="C34" s="194"/>
      <c r="D34" s="194"/>
      <c r="E34" s="194"/>
      <c r="F34" s="193">
        <f t="shared" si="0"/>
        <v>0</v>
      </c>
      <c r="G34" s="137"/>
    </row>
    <row r="35" spans="1:7" ht="15.75">
      <c r="A35" s="269" t="s">
        <v>169</v>
      </c>
      <c r="B35" s="194"/>
      <c r="C35" s="194"/>
      <c r="D35" s="194"/>
      <c r="E35" s="194"/>
      <c r="F35" s="193">
        <f t="shared" si="0"/>
        <v>0</v>
      </c>
      <c r="G35" s="137"/>
    </row>
    <row r="36" spans="1:7" ht="15.75">
      <c r="A36" s="269" t="s">
        <v>166</v>
      </c>
      <c r="B36" s="194"/>
      <c r="C36" s="194"/>
      <c r="D36" s="194"/>
      <c r="E36" s="194"/>
      <c r="F36" s="193">
        <f t="shared" si="0"/>
        <v>0</v>
      </c>
      <c r="G36" s="137"/>
    </row>
    <row r="37" spans="1:7" ht="15.75">
      <c r="A37" s="269" t="s">
        <v>147</v>
      </c>
      <c r="B37" s="194"/>
      <c r="C37" s="194"/>
      <c r="D37" s="194"/>
      <c r="E37" s="194"/>
      <c r="F37" s="193">
        <f t="shared" si="0"/>
        <v>0</v>
      </c>
      <c r="G37" s="137"/>
    </row>
    <row r="38" spans="1:7" ht="15.75">
      <c r="A38" s="269" t="s">
        <v>234</v>
      </c>
      <c r="B38" s="194"/>
      <c r="C38" s="194"/>
      <c r="D38" s="194"/>
      <c r="E38" s="194"/>
      <c r="F38" s="193">
        <f t="shared" si="0"/>
        <v>0</v>
      </c>
      <c r="G38" s="137"/>
    </row>
    <row r="39" spans="1:7" ht="15.75">
      <c r="A39" s="269" t="s">
        <v>239</v>
      </c>
      <c r="B39" s="194"/>
      <c r="C39" s="194"/>
      <c r="D39" s="194"/>
      <c r="E39" s="194"/>
      <c r="F39" s="193">
        <f t="shared" si="0"/>
        <v>0</v>
      </c>
      <c r="G39" s="137"/>
    </row>
    <row r="40" spans="1:7" ht="15.75">
      <c r="A40" s="269" t="s">
        <v>148</v>
      </c>
      <c r="B40" s="194"/>
      <c r="C40" s="194"/>
      <c r="D40" s="194"/>
      <c r="E40" s="194"/>
      <c r="F40" s="193">
        <f t="shared" si="0"/>
        <v>0</v>
      </c>
      <c r="G40" s="137"/>
    </row>
    <row r="41" spans="1:7" ht="15.75">
      <c r="A41" s="269" t="s">
        <v>149</v>
      </c>
      <c r="B41" s="194"/>
      <c r="C41" s="194"/>
      <c r="D41" s="194"/>
      <c r="E41" s="194"/>
      <c r="F41" s="193">
        <f t="shared" si="0"/>
        <v>0</v>
      </c>
      <c r="G41" s="137"/>
    </row>
    <row r="42" spans="1:7" ht="15.75">
      <c r="A42" s="269" t="s">
        <v>240</v>
      </c>
      <c r="B42" s="194"/>
      <c r="C42" s="194"/>
      <c r="D42" s="194"/>
      <c r="E42" s="194"/>
      <c r="F42" s="193">
        <f t="shared" si="0"/>
        <v>0</v>
      </c>
      <c r="G42" s="137"/>
    </row>
    <row r="43" spans="1:7" ht="15.75">
      <c r="A43" s="269" t="s">
        <v>242</v>
      </c>
      <c r="B43" s="194"/>
      <c r="C43" s="194"/>
      <c r="D43" s="194"/>
      <c r="E43" s="194"/>
      <c r="F43" s="193">
        <f t="shared" si="0"/>
        <v>0</v>
      </c>
      <c r="G43" s="137"/>
    </row>
    <row r="44" spans="1:7" ht="15.75">
      <c r="A44" s="269" t="s">
        <v>241</v>
      </c>
      <c r="B44" s="194"/>
      <c r="C44" s="194"/>
      <c r="D44" s="194"/>
      <c r="E44" s="194"/>
      <c r="F44" s="193">
        <f t="shared" si="0"/>
        <v>0</v>
      </c>
      <c r="G44" s="137"/>
    </row>
    <row r="45" spans="1:7" ht="15.75">
      <c r="A45" s="269" t="s">
        <v>167</v>
      </c>
      <c r="B45" s="194"/>
      <c r="C45" s="194"/>
      <c r="D45" s="194"/>
      <c r="E45" s="194"/>
      <c r="F45" s="193">
        <f t="shared" si="0"/>
        <v>0</v>
      </c>
      <c r="G45" s="137"/>
    </row>
    <row r="46" spans="1:7" ht="15.75">
      <c r="A46" s="269" t="s">
        <v>170</v>
      </c>
      <c r="B46" s="194"/>
      <c r="C46" s="194"/>
      <c r="D46" s="194"/>
      <c r="E46" s="194"/>
      <c r="F46" s="193">
        <f t="shared" si="0"/>
        <v>0</v>
      </c>
      <c r="G46" s="137"/>
    </row>
    <row r="47" spans="1:7" ht="15.75">
      <c r="A47" s="269"/>
      <c r="B47" s="194"/>
      <c r="C47" s="194"/>
      <c r="D47" s="194"/>
      <c r="E47" s="194"/>
      <c r="F47" s="193">
        <f t="shared" si="0"/>
        <v>0</v>
      </c>
      <c r="G47" s="137"/>
    </row>
    <row r="48" spans="1:7" ht="15.75">
      <c r="A48" s="196" t="s">
        <v>184</v>
      </c>
      <c r="B48" s="194"/>
      <c r="C48" s="194"/>
      <c r="D48" s="194"/>
      <c r="E48" s="194"/>
      <c r="F48" s="193">
        <f t="shared" si="0"/>
        <v>0</v>
      </c>
      <c r="G48" s="137"/>
    </row>
    <row r="49" spans="1:7" ht="15.75">
      <c r="A49" s="196"/>
      <c r="B49" s="194"/>
      <c r="C49" s="194"/>
      <c r="D49" s="194"/>
      <c r="E49" s="194"/>
      <c r="F49" s="193">
        <f t="shared" si="0"/>
        <v>0</v>
      </c>
      <c r="G49" s="137"/>
    </row>
    <row r="50" spans="1:7" ht="15.75">
      <c r="A50" s="196" t="s">
        <v>230</v>
      </c>
      <c r="B50" s="194"/>
      <c r="C50" s="194"/>
      <c r="D50" s="194"/>
      <c r="E50" s="194"/>
      <c r="F50" s="193">
        <f t="shared" si="0"/>
        <v>0</v>
      </c>
      <c r="G50" s="137"/>
    </row>
    <row r="51" spans="1:7" ht="15.75">
      <c r="A51" s="177"/>
      <c r="B51" s="194"/>
      <c r="C51" s="194"/>
      <c r="D51" s="194"/>
      <c r="E51" s="194"/>
      <c r="F51" s="193"/>
      <c r="G51" s="137"/>
    </row>
    <row r="52" spans="1:7" ht="15.75">
      <c r="A52" s="177"/>
      <c r="B52" s="199"/>
      <c r="C52" s="199"/>
      <c r="D52" s="199"/>
      <c r="E52" s="199"/>
      <c r="F52" s="200"/>
      <c r="G52" s="137"/>
    </row>
    <row r="53" spans="1:7" ht="16.5" thickBot="1">
      <c r="A53" s="177" t="s">
        <v>261</v>
      </c>
      <c r="B53" s="181">
        <f>SUM(B11:B52)</f>
        <v>0</v>
      </c>
      <c r="C53" s="181">
        <f>SUM(C11:C52)</f>
        <v>0</v>
      </c>
      <c r="D53" s="181">
        <f>SUM(D11:D52)</f>
        <v>0</v>
      </c>
      <c r="E53" s="181">
        <f>SUM(E11:E52)</f>
        <v>0</v>
      </c>
      <c r="F53" s="217">
        <f>B53+C53+D53-E53</f>
        <v>0</v>
      </c>
      <c r="G53" s="137"/>
    </row>
    <row r="54" spans="1:7" ht="16.5" thickTop="1">
      <c r="A54" s="109"/>
      <c r="B54" s="297" t="s">
        <v>212</v>
      </c>
      <c r="C54" s="260"/>
      <c r="D54" s="260"/>
      <c r="E54" s="366" t="s">
        <v>257</v>
      </c>
      <c r="F54" s="298" t="s">
        <v>65</v>
      </c>
      <c r="G54" s="75"/>
    </row>
    <row r="55" spans="1:7" ht="15.75">
      <c r="A55" s="145"/>
      <c r="B55" s="75"/>
      <c r="C55" s="75"/>
      <c r="D55" s="75"/>
      <c r="E55" s="75"/>
      <c r="F55" s="75"/>
      <c r="G55" s="75"/>
    </row>
    <row r="56" spans="1:7" ht="15.75">
      <c r="A56" s="75"/>
      <c r="B56" s="75"/>
      <c r="C56" s="75"/>
      <c r="D56" s="75"/>
      <c r="E56" s="75"/>
      <c r="F56" s="75"/>
      <c r="G56" s="171" t="s">
        <v>46</v>
      </c>
    </row>
  </sheetData>
  <sheetProtection password="D645" sheet="1"/>
  <printOptions/>
  <pageMargins left="0.2" right="0.2" top="0.25" bottom="0.25" header="0.3" footer="0.3"/>
  <pageSetup fitToHeight="1" fitToWidth="1" horizontalDpi="600" verticalDpi="600" orientation="landscape" paperSize="5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0" sqref="A10"/>
    </sheetView>
  </sheetViews>
  <sheetFormatPr defaultColWidth="8.796875" defaultRowHeight="15"/>
  <cols>
    <col min="1" max="1" width="34.69921875" style="24" customWidth="1"/>
    <col min="2" max="7" width="15.8984375" style="24" bestFit="1" customWidth="1"/>
    <col min="8" max="8" width="17.69921875" style="24" bestFit="1" customWidth="1"/>
    <col min="9" max="16384" width="8.8984375" style="24" customWidth="1"/>
  </cols>
  <sheetData>
    <row r="1" spans="1:8" ht="26.25">
      <c r="A1" s="242" t="str">
        <f>+JURAT!A8</f>
        <v>CAPTIVE INSURANCE COMPANY</v>
      </c>
      <c r="B1" s="4"/>
      <c r="H1" s="360" t="s">
        <v>299</v>
      </c>
    </row>
    <row r="2" ht="15.75">
      <c r="A2" s="361">
        <f>JURAT!A9</f>
        <v>45657</v>
      </c>
    </row>
    <row r="4" ht="15.75">
      <c r="A4" s="129"/>
    </row>
    <row r="5" spans="2:8" ht="15.75">
      <c r="B5" s="75"/>
      <c r="C5" s="75"/>
      <c r="D5" s="75"/>
      <c r="E5" s="75"/>
      <c r="F5" s="75"/>
      <c r="G5" s="75"/>
      <c r="H5" s="75"/>
    </row>
    <row r="6" spans="1:8" ht="15.75">
      <c r="A6" s="419" t="s">
        <v>66</v>
      </c>
      <c r="B6" s="446"/>
      <c r="C6" s="446"/>
      <c r="D6" s="446"/>
      <c r="E6" s="446"/>
      <c r="F6" s="446"/>
      <c r="G6" s="446"/>
      <c r="H6" s="447"/>
    </row>
    <row r="7" spans="1:8" ht="15.75">
      <c r="A7" s="422" t="s">
        <v>67</v>
      </c>
      <c r="B7" s="448"/>
      <c r="C7" s="448"/>
      <c r="D7" s="448"/>
      <c r="E7" s="448"/>
      <c r="F7" s="448"/>
      <c r="G7" s="448"/>
      <c r="H7" s="449"/>
    </row>
    <row r="8" spans="1:8" ht="15.75">
      <c r="A8" s="427"/>
      <c r="B8" s="450" t="s">
        <v>181</v>
      </c>
      <c r="C8" s="451"/>
      <c r="D8" s="452"/>
      <c r="E8" s="453"/>
      <c r="F8" s="454">
        <v>-5</v>
      </c>
      <c r="G8" s="454">
        <v>-6</v>
      </c>
      <c r="H8" s="455">
        <v>-7</v>
      </c>
    </row>
    <row r="9" spans="1:8" ht="15.75">
      <c r="A9" s="445"/>
      <c r="B9" s="422">
        <v>-1</v>
      </c>
      <c r="C9" s="422">
        <v>-2</v>
      </c>
      <c r="D9" s="422">
        <v>-3</v>
      </c>
      <c r="E9" s="422">
        <v>-4</v>
      </c>
      <c r="F9" s="422" t="s">
        <v>228</v>
      </c>
      <c r="G9" s="422" t="s">
        <v>228</v>
      </c>
      <c r="H9" s="456" t="s">
        <v>228</v>
      </c>
    </row>
    <row r="10" spans="1:8" ht="15.75">
      <c r="A10" s="427"/>
      <c r="B10" s="422" t="s">
        <v>68</v>
      </c>
      <c r="C10" s="422" t="s">
        <v>25</v>
      </c>
      <c r="D10" s="422" t="s">
        <v>25</v>
      </c>
      <c r="E10" s="422" t="s">
        <v>69</v>
      </c>
      <c r="F10" s="422" t="s">
        <v>62</v>
      </c>
      <c r="G10" s="422" t="s">
        <v>62</v>
      </c>
      <c r="H10" s="456" t="s">
        <v>229</v>
      </c>
    </row>
    <row r="11" spans="1:8" ht="15.75">
      <c r="A11" s="422" t="s">
        <v>348</v>
      </c>
      <c r="B11" s="422" t="s">
        <v>70</v>
      </c>
      <c r="C11" s="422" t="s">
        <v>56</v>
      </c>
      <c r="D11" s="422" t="s">
        <v>71</v>
      </c>
      <c r="E11" s="422" t="s">
        <v>72</v>
      </c>
      <c r="F11" s="422" t="s">
        <v>67</v>
      </c>
      <c r="G11" s="422" t="s">
        <v>73</v>
      </c>
      <c r="H11" s="457" t="s">
        <v>74</v>
      </c>
    </row>
    <row r="12" spans="1:8" ht="15.75">
      <c r="A12" s="363"/>
      <c r="B12" s="364"/>
      <c r="C12" s="364"/>
      <c r="D12" s="364"/>
      <c r="E12" s="364"/>
      <c r="F12" s="364"/>
      <c r="G12" s="364"/>
      <c r="H12" s="365"/>
    </row>
    <row r="13" spans="1:8" ht="15.75">
      <c r="A13" s="269" t="s">
        <v>153</v>
      </c>
      <c r="B13" s="194"/>
      <c r="C13" s="194"/>
      <c r="D13" s="194"/>
      <c r="E13" s="181">
        <f aca="true" t="shared" si="0" ref="E13:E52">B13+C13-D13</f>
        <v>0</v>
      </c>
      <c r="F13" s="181">
        <f>'(7) UNPAID LOSS &amp; LAE'!F11</f>
        <v>0</v>
      </c>
      <c r="G13" s="194"/>
      <c r="H13" s="193">
        <f>E13+F13-G13</f>
        <v>0</v>
      </c>
    </row>
    <row r="14" spans="1:8" ht="15.75">
      <c r="A14" s="269" t="s">
        <v>154</v>
      </c>
      <c r="B14" s="194"/>
      <c r="C14" s="194"/>
      <c r="D14" s="194"/>
      <c r="E14" s="181">
        <f t="shared" si="0"/>
        <v>0</v>
      </c>
      <c r="F14" s="181">
        <f>'(7) UNPAID LOSS &amp; LAE'!F12</f>
        <v>0</v>
      </c>
      <c r="G14" s="194"/>
      <c r="H14" s="193">
        <f aca="true" t="shared" si="1" ref="H14:H52">E14+F14-G14</f>
        <v>0</v>
      </c>
    </row>
    <row r="15" spans="1:8" ht="15.75">
      <c r="A15" s="269" t="s">
        <v>238</v>
      </c>
      <c r="B15" s="194"/>
      <c r="C15" s="194"/>
      <c r="D15" s="194"/>
      <c r="E15" s="181">
        <f t="shared" si="0"/>
        <v>0</v>
      </c>
      <c r="F15" s="181">
        <f>'(7) UNPAID LOSS &amp; LAE'!F13</f>
        <v>0</v>
      </c>
      <c r="G15" s="194"/>
      <c r="H15" s="193">
        <f t="shared" si="1"/>
        <v>0</v>
      </c>
    </row>
    <row r="16" spans="1:8" ht="15.75">
      <c r="A16" s="269" t="s">
        <v>237</v>
      </c>
      <c r="B16" s="194"/>
      <c r="C16" s="194"/>
      <c r="D16" s="194"/>
      <c r="E16" s="181">
        <f t="shared" si="0"/>
        <v>0</v>
      </c>
      <c r="F16" s="181">
        <f>'(7) UNPAID LOSS &amp; LAE'!F14</f>
        <v>0</v>
      </c>
      <c r="G16" s="194"/>
      <c r="H16" s="193">
        <f t="shared" si="1"/>
        <v>0</v>
      </c>
    </row>
    <row r="17" spans="1:8" ht="15.75">
      <c r="A17" s="269" t="s">
        <v>155</v>
      </c>
      <c r="B17" s="194"/>
      <c r="C17" s="194"/>
      <c r="D17" s="194"/>
      <c r="E17" s="181">
        <f t="shared" si="0"/>
        <v>0</v>
      </c>
      <c r="F17" s="181">
        <f>'(7) UNPAID LOSS &amp; LAE'!F15</f>
        <v>0</v>
      </c>
      <c r="G17" s="194"/>
      <c r="H17" s="193">
        <f t="shared" si="1"/>
        <v>0</v>
      </c>
    </row>
    <row r="18" spans="1:8" ht="15.75">
      <c r="A18" s="269" t="s">
        <v>171</v>
      </c>
      <c r="B18" s="194"/>
      <c r="C18" s="194"/>
      <c r="D18" s="194"/>
      <c r="E18" s="181">
        <f t="shared" si="0"/>
        <v>0</v>
      </c>
      <c r="F18" s="181">
        <f>'(7) UNPAID LOSS &amp; LAE'!F16</f>
        <v>0</v>
      </c>
      <c r="G18" s="194"/>
      <c r="H18" s="193">
        <f t="shared" si="1"/>
        <v>0</v>
      </c>
    </row>
    <row r="19" spans="1:8" ht="15.75">
      <c r="A19" s="269" t="s">
        <v>156</v>
      </c>
      <c r="B19" s="194"/>
      <c r="C19" s="194"/>
      <c r="D19" s="194"/>
      <c r="E19" s="181">
        <f t="shared" si="0"/>
        <v>0</v>
      </c>
      <c r="F19" s="181">
        <f>'(7) UNPAID LOSS &amp; LAE'!F17</f>
        <v>0</v>
      </c>
      <c r="G19" s="194"/>
      <c r="H19" s="193">
        <f t="shared" si="1"/>
        <v>0</v>
      </c>
    </row>
    <row r="20" spans="1:8" ht="15.75">
      <c r="A20" s="269" t="s">
        <v>172</v>
      </c>
      <c r="B20" s="194"/>
      <c r="C20" s="194"/>
      <c r="D20" s="194"/>
      <c r="E20" s="181">
        <f t="shared" si="0"/>
        <v>0</v>
      </c>
      <c r="F20" s="181">
        <f>'(7) UNPAID LOSS &amp; LAE'!F18</f>
        <v>0</v>
      </c>
      <c r="G20" s="194"/>
      <c r="H20" s="193">
        <f t="shared" si="1"/>
        <v>0</v>
      </c>
    </row>
    <row r="21" spans="1:8" ht="15.75">
      <c r="A21" s="269" t="s">
        <v>157</v>
      </c>
      <c r="B21" s="194"/>
      <c r="C21" s="194"/>
      <c r="D21" s="194"/>
      <c r="E21" s="181">
        <f t="shared" si="0"/>
        <v>0</v>
      </c>
      <c r="F21" s="181">
        <f>'(7) UNPAID LOSS &amp; LAE'!F19</f>
        <v>0</v>
      </c>
      <c r="G21" s="194"/>
      <c r="H21" s="193">
        <f t="shared" si="1"/>
        <v>0</v>
      </c>
    </row>
    <row r="22" spans="1:8" ht="15.75">
      <c r="A22" s="269" t="s">
        <v>152</v>
      </c>
      <c r="B22" s="194"/>
      <c r="C22" s="194"/>
      <c r="D22" s="194"/>
      <c r="E22" s="181">
        <f t="shared" si="0"/>
        <v>0</v>
      </c>
      <c r="F22" s="181">
        <f>'(7) UNPAID LOSS &amp; LAE'!F20</f>
        <v>0</v>
      </c>
      <c r="G22" s="194"/>
      <c r="H22" s="193">
        <f t="shared" si="1"/>
        <v>0</v>
      </c>
    </row>
    <row r="23" spans="1:8" ht="15.75">
      <c r="A23" s="269" t="s">
        <v>158</v>
      </c>
      <c r="B23" s="194"/>
      <c r="C23" s="194"/>
      <c r="D23" s="194"/>
      <c r="E23" s="181">
        <f t="shared" si="0"/>
        <v>0</v>
      </c>
      <c r="F23" s="181">
        <f>'(7) UNPAID LOSS &amp; LAE'!F21</f>
        <v>0</v>
      </c>
      <c r="G23" s="194"/>
      <c r="H23" s="193">
        <f t="shared" si="1"/>
        <v>0</v>
      </c>
    </row>
    <row r="24" spans="1:8" ht="15.75">
      <c r="A24" s="269" t="s">
        <v>159</v>
      </c>
      <c r="B24" s="194"/>
      <c r="C24" s="194"/>
      <c r="D24" s="194"/>
      <c r="E24" s="181">
        <f t="shared" si="0"/>
        <v>0</v>
      </c>
      <c r="F24" s="181">
        <f>'(7) UNPAID LOSS &amp; LAE'!F22</f>
        <v>0</v>
      </c>
      <c r="G24" s="194"/>
      <c r="H24" s="193">
        <f t="shared" si="1"/>
        <v>0</v>
      </c>
    </row>
    <row r="25" spans="1:8" ht="15.75">
      <c r="A25" s="269" t="s">
        <v>160</v>
      </c>
      <c r="B25" s="194"/>
      <c r="C25" s="194"/>
      <c r="D25" s="194"/>
      <c r="E25" s="181">
        <f t="shared" si="0"/>
        <v>0</v>
      </c>
      <c r="F25" s="181">
        <f>'(7) UNPAID LOSS &amp; LAE'!F23</f>
        <v>0</v>
      </c>
      <c r="G25" s="194"/>
      <c r="H25" s="193">
        <f t="shared" si="1"/>
        <v>0</v>
      </c>
    </row>
    <row r="26" spans="1:8" ht="15.75">
      <c r="A26" s="269" t="s">
        <v>143</v>
      </c>
      <c r="B26" s="194"/>
      <c r="C26" s="194"/>
      <c r="D26" s="194"/>
      <c r="E26" s="181">
        <f t="shared" si="0"/>
        <v>0</v>
      </c>
      <c r="F26" s="181">
        <f>'(7) UNPAID LOSS &amp; LAE'!F24</f>
        <v>0</v>
      </c>
      <c r="G26" s="194"/>
      <c r="H26" s="193">
        <f t="shared" si="1"/>
        <v>0</v>
      </c>
    </row>
    <row r="27" spans="1:8" ht="15.75">
      <c r="A27" s="269" t="s">
        <v>161</v>
      </c>
      <c r="B27" s="194"/>
      <c r="C27" s="194"/>
      <c r="D27" s="194"/>
      <c r="E27" s="181">
        <f t="shared" si="0"/>
        <v>0</v>
      </c>
      <c r="F27" s="181">
        <f>'(7) UNPAID LOSS &amp; LAE'!F25</f>
        <v>0</v>
      </c>
      <c r="G27" s="194"/>
      <c r="H27" s="193">
        <f t="shared" si="1"/>
        <v>0</v>
      </c>
    </row>
    <row r="28" spans="1:8" ht="15.75">
      <c r="A28" s="269" t="s">
        <v>168</v>
      </c>
      <c r="B28" s="194"/>
      <c r="C28" s="194"/>
      <c r="D28" s="194"/>
      <c r="E28" s="181">
        <f t="shared" si="0"/>
        <v>0</v>
      </c>
      <c r="F28" s="181">
        <f>'(7) UNPAID LOSS &amp; LAE'!F26</f>
        <v>0</v>
      </c>
      <c r="G28" s="194"/>
      <c r="H28" s="193">
        <f t="shared" si="1"/>
        <v>0</v>
      </c>
    </row>
    <row r="29" spans="1:8" ht="15.75">
      <c r="A29" s="269" t="s">
        <v>162</v>
      </c>
      <c r="B29" s="194"/>
      <c r="C29" s="194"/>
      <c r="D29" s="194"/>
      <c r="E29" s="181">
        <f t="shared" si="0"/>
        <v>0</v>
      </c>
      <c r="F29" s="181">
        <f>'(7) UNPAID LOSS &amp; LAE'!F27</f>
        <v>0</v>
      </c>
      <c r="G29" s="194"/>
      <c r="H29" s="193">
        <f t="shared" si="1"/>
        <v>0</v>
      </c>
    </row>
    <row r="30" spans="1:8" ht="15.75">
      <c r="A30" s="269" t="s">
        <v>163</v>
      </c>
      <c r="B30" s="194"/>
      <c r="C30" s="194"/>
      <c r="D30" s="194"/>
      <c r="E30" s="181">
        <f t="shared" si="0"/>
        <v>0</v>
      </c>
      <c r="F30" s="181">
        <f>'(7) UNPAID LOSS &amp; LAE'!F28</f>
        <v>0</v>
      </c>
      <c r="G30" s="194"/>
      <c r="H30" s="193">
        <f t="shared" si="1"/>
        <v>0</v>
      </c>
    </row>
    <row r="31" spans="1:8" ht="15.75">
      <c r="A31" s="269" t="s">
        <v>144</v>
      </c>
      <c r="B31" s="194"/>
      <c r="C31" s="194"/>
      <c r="D31" s="194"/>
      <c r="E31" s="181">
        <f t="shared" si="0"/>
        <v>0</v>
      </c>
      <c r="F31" s="181">
        <f>'(7) UNPAID LOSS &amp; LAE'!F29</f>
        <v>0</v>
      </c>
      <c r="G31" s="194"/>
      <c r="H31" s="193">
        <f t="shared" si="1"/>
        <v>0</v>
      </c>
    </row>
    <row r="32" spans="1:8" ht="15.75">
      <c r="A32" s="269" t="s">
        <v>145</v>
      </c>
      <c r="B32" s="194"/>
      <c r="C32" s="194"/>
      <c r="D32" s="194"/>
      <c r="E32" s="181">
        <f t="shared" si="0"/>
        <v>0</v>
      </c>
      <c r="F32" s="181">
        <f>'(7) UNPAID LOSS &amp; LAE'!F30</f>
        <v>0</v>
      </c>
      <c r="G32" s="194"/>
      <c r="H32" s="193">
        <f t="shared" si="1"/>
        <v>0</v>
      </c>
    </row>
    <row r="33" spans="1:8" ht="15.75">
      <c r="A33" s="269" t="s">
        <v>164</v>
      </c>
      <c r="B33" s="194"/>
      <c r="C33" s="194"/>
      <c r="D33" s="194"/>
      <c r="E33" s="181">
        <f t="shared" si="0"/>
        <v>0</v>
      </c>
      <c r="F33" s="181">
        <f>'(7) UNPAID LOSS &amp; LAE'!F31</f>
        <v>0</v>
      </c>
      <c r="G33" s="194"/>
      <c r="H33" s="193">
        <f t="shared" si="1"/>
        <v>0</v>
      </c>
    </row>
    <row r="34" spans="1:8" ht="15.75">
      <c r="A34" s="269" t="s">
        <v>165</v>
      </c>
      <c r="B34" s="194"/>
      <c r="C34" s="194"/>
      <c r="D34" s="194"/>
      <c r="E34" s="181">
        <f t="shared" si="0"/>
        <v>0</v>
      </c>
      <c r="F34" s="181">
        <f>'(7) UNPAID LOSS &amp; LAE'!F32</f>
        <v>0</v>
      </c>
      <c r="G34" s="194"/>
      <c r="H34" s="193">
        <f t="shared" si="1"/>
        <v>0</v>
      </c>
    </row>
    <row r="35" spans="1:8" ht="15.75">
      <c r="A35" s="269" t="s">
        <v>146</v>
      </c>
      <c r="B35" s="194"/>
      <c r="C35" s="194"/>
      <c r="D35" s="194"/>
      <c r="E35" s="181">
        <f t="shared" si="0"/>
        <v>0</v>
      </c>
      <c r="F35" s="181">
        <f>'(7) UNPAID LOSS &amp; LAE'!F33</f>
        <v>0</v>
      </c>
      <c r="G35" s="194"/>
      <c r="H35" s="193">
        <f t="shared" si="1"/>
        <v>0</v>
      </c>
    </row>
    <row r="36" spans="1:8" ht="15.75">
      <c r="A36" s="269" t="s">
        <v>151</v>
      </c>
      <c r="B36" s="194"/>
      <c r="C36" s="194"/>
      <c r="D36" s="194"/>
      <c r="E36" s="181">
        <f t="shared" si="0"/>
        <v>0</v>
      </c>
      <c r="F36" s="181">
        <f>'(7) UNPAID LOSS &amp; LAE'!F34</f>
        <v>0</v>
      </c>
      <c r="G36" s="194"/>
      <c r="H36" s="193">
        <f t="shared" si="1"/>
        <v>0</v>
      </c>
    </row>
    <row r="37" spans="1:8" ht="15.75">
      <c r="A37" s="269" t="s">
        <v>169</v>
      </c>
      <c r="B37" s="194"/>
      <c r="C37" s="194"/>
      <c r="D37" s="194"/>
      <c r="E37" s="181">
        <f t="shared" si="0"/>
        <v>0</v>
      </c>
      <c r="F37" s="181">
        <f>'(7) UNPAID LOSS &amp; LAE'!F35</f>
        <v>0</v>
      </c>
      <c r="G37" s="194"/>
      <c r="H37" s="193">
        <f t="shared" si="1"/>
        <v>0</v>
      </c>
    </row>
    <row r="38" spans="1:8" ht="15.75">
      <c r="A38" s="269" t="s">
        <v>166</v>
      </c>
      <c r="B38" s="194"/>
      <c r="C38" s="194"/>
      <c r="D38" s="194"/>
      <c r="E38" s="181">
        <f t="shared" si="0"/>
        <v>0</v>
      </c>
      <c r="F38" s="181">
        <f>'(7) UNPAID LOSS &amp; LAE'!F36</f>
        <v>0</v>
      </c>
      <c r="G38" s="194"/>
      <c r="H38" s="193">
        <f t="shared" si="1"/>
        <v>0</v>
      </c>
    </row>
    <row r="39" spans="1:8" ht="15.75">
      <c r="A39" s="269" t="s">
        <v>147</v>
      </c>
      <c r="B39" s="194"/>
      <c r="C39" s="194"/>
      <c r="D39" s="194"/>
      <c r="E39" s="181">
        <f t="shared" si="0"/>
        <v>0</v>
      </c>
      <c r="F39" s="181">
        <f>'(7) UNPAID LOSS &amp; LAE'!F37</f>
        <v>0</v>
      </c>
      <c r="G39" s="194"/>
      <c r="H39" s="193">
        <f t="shared" si="1"/>
        <v>0</v>
      </c>
    </row>
    <row r="40" spans="1:8" ht="15.75">
      <c r="A40" s="269" t="s">
        <v>234</v>
      </c>
      <c r="B40" s="194"/>
      <c r="C40" s="194"/>
      <c r="D40" s="194"/>
      <c r="E40" s="181">
        <f t="shared" si="0"/>
        <v>0</v>
      </c>
      <c r="F40" s="181">
        <f>'(7) UNPAID LOSS &amp; LAE'!F38</f>
        <v>0</v>
      </c>
      <c r="G40" s="194"/>
      <c r="H40" s="193">
        <f t="shared" si="1"/>
        <v>0</v>
      </c>
    </row>
    <row r="41" spans="1:8" ht="15.75">
      <c r="A41" s="269" t="s">
        <v>239</v>
      </c>
      <c r="B41" s="194"/>
      <c r="C41" s="194"/>
      <c r="D41" s="194"/>
      <c r="E41" s="181">
        <f t="shared" si="0"/>
        <v>0</v>
      </c>
      <c r="F41" s="181">
        <f>'(7) UNPAID LOSS &amp; LAE'!F39</f>
        <v>0</v>
      </c>
      <c r="G41" s="194"/>
      <c r="H41" s="193">
        <f t="shared" si="1"/>
        <v>0</v>
      </c>
    </row>
    <row r="42" spans="1:8" ht="15.75">
      <c r="A42" s="269" t="s">
        <v>148</v>
      </c>
      <c r="B42" s="194"/>
      <c r="C42" s="194"/>
      <c r="D42" s="194"/>
      <c r="E42" s="181">
        <f t="shared" si="0"/>
        <v>0</v>
      </c>
      <c r="F42" s="181">
        <f>'(7) UNPAID LOSS &amp; LAE'!F40</f>
        <v>0</v>
      </c>
      <c r="G42" s="194"/>
      <c r="H42" s="193">
        <f t="shared" si="1"/>
        <v>0</v>
      </c>
    </row>
    <row r="43" spans="1:8" ht="15.75">
      <c r="A43" s="269" t="s">
        <v>149</v>
      </c>
      <c r="B43" s="194"/>
      <c r="C43" s="194"/>
      <c r="D43" s="194"/>
      <c r="E43" s="181">
        <f t="shared" si="0"/>
        <v>0</v>
      </c>
      <c r="F43" s="181">
        <f>'(7) UNPAID LOSS &amp; LAE'!F41</f>
        <v>0</v>
      </c>
      <c r="G43" s="194"/>
      <c r="H43" s="193">
        <f t="shared" si="1"/>
        <v>0</v>
      </c>
    </row>
    <row r="44" spans="1:8" ht="15.75">
      <c r="A44" s="269" t="s">
        <v>240</v>
      </c>
      <c r="B44" s="194"/>
      <c r="C44" s="194"/>
      <c r="D44" s="194"/>
      <c r="E44" s="181">
        <f t="shared" si="0"/>
        <v>0</v>
      </c>
      <c r="F44" s="181">
        <f>'(7) UNPAID LOSS &amp; LAE'!F42</f>
        <v>0</v>
      </c>
      <c r="G44" s="194"/>
      <c r="H44" s="193">
        <f t="shared" si="1"/>
        <v>0</v>
      </c>
    </row>
    <row r="45" spans="1:8" ht="15.75">
      <c r="A45" s="269" t="s">
        <v>242</v>
      </c>
      <c r="B45" s="194"/>
      <c r="C45" s="194"/>
      <c r="D45" s="194"/>
      <c r="E45" s="181">
        <f t="shared" si="0"/>
        <v>0</v>
      </c>
      <c r="F45" s="181">
        <f>'(7) UNPAID LOSS &amp; LAE'!F43</f>
        <v>0</v>
      </c>
      <c r="G45" s="194"/>
      <c r="H45" s="193">
        <f t="shared" si="1"/>
        <v>0</v>
      </c>
    </row>
    <row r="46" spans="1:8" ht="15.75">
      <c r="A46" s="269" t="s">
        <v>241</v>
      </c>
      <c r="B46" s="194"/>
      <c r="C46" s="194"/>
      <c r="D46" s="194"/>
      <c r="E46" s="181">
        <f t="shared" si="0"/>
        <v>0</v>
      </c>
      <c r="F46" s="181">
        <f>'(7) UNPAID LOSS &amp; LAE'!F44</f>
        <v>0</v>
      </c>
      <c r="G46" s="194"/>
      <c r="H46" s="193">
        <f t="shared" si="1"/>
        <v>0</v>
      </c>
    </row>
    <row r="47" spans="1:8" ht="15.75">
      <c r="A47" s="269" t="s">
        <v>167</v>
      </c>
      <c r="B47" s="194"/>
      <c r="C47" s="194"/>
      <c r="D47" s="194"/>
      <c r="E47" s="181">
        <f t="shared" si="0"/>
        <v>0</v>
      </c>
      <c r="F47" s="181">
        <f>'(7) UNPAID LOSS &amp; LAE'!F45</f>
        <v>0</v>
      </c>
      <c r="G47" s="194"/>
      <c r="H47" s="193">
        <f t="shared" si="1"/>
        <v>0</v>
      </c>
    </row>
    <row r="48" spans="1:8" ht="15.75">
      <c r="A48" s="269" t="s">
        <v>170</v>
      </c>
      <c r="B48" s="194"/>
      <c r="C48" s="194"/>
      <c r="D48" s="194"/>
      <c r="E48" s="181">
        <f t="shared" si="0"/>
        <v>0</v>
      </c>
      <c r="F48" s="181">
        <f>'(7) UNPAID LOSS &amp; LAE'!F46</f>
        <v>0</v>
      </c>
      <c r="G48" s="194"/>
      <c r="H48" s="193">
        <f t="shared" si="1"/>
        <v>0</v>
      </c>
    </row>
    <row r="49" spans="1:8" ht="15.75">
      <c r="A49" s="269"/>
      <c r="B49" s="194"/>
      <c r="C49" s="194"/>
      <c r="D49" s="194"/>
      <c r="E49" s="181">
        <f t="shared" si="0"/>
        <v>0</v>
      </c>
      <c r="F49" s="181">
        <f>'(7) UNPAID LOSS &amp; LAE'!F47</f>
        <v>0</v>
      </c>
      <c r="G49" s="194"/>
      <c r="H49" s="193">
        <f t="shared" si="1"/>
        <v>0</v>
      </c>
    </row>
    <row r="50" spans="1:8" ht="15.75">
      <c r="A50" s="196" t="s">
        <v>184</v>
      </c>
      <c r="B50" s="194"/>
      <c r="C50" s="194"/>
      <c r="D50" s="194"/>
      <c r="E50" s="181">
        <f t="shared" si="0"/>
        <v>0</v>
      </c>
      <c r="F50" s="181">
        <f>'(7) UNPAID LOSS &amp; LAE'!F48</f>
        <v>0</v>
      </c>
      <c r="G50" s="194"/>
      <c r="H50" s="193">
        <f t="shared" si="1"/>
        <v>0</v>
      </c>
    </row>
    <row r="51" spans="1:8" ht="15.75">
      <c r="A51" s="196"/>
      <c r="B51" s="194"/>
      <c r="C51" s="194"/>
      <c r="D51" s="194"/>
      <c r="E51" s="181">
        <f t="shared" si="0"/>
        <v>0</v>
      </c>
      <c r="F51" s="181">
        <f>'(7) UNPAID LOSS &amp; LAE'!F49</f>
        <v>0</v>
      </c>
      <c r="G51" s="194"/>
      <c r="H51" s="193">
        <f t="shared" si="1"/>
        <v>0</v>
      </c>
    </row>
    <row r="52" spans="1:8" ht="15.75">
      <c r="A52" s="196" t="s">
        <v>231</v>
      </c>
      <c r="B52" s="194"/>
      <c r="C52" s="194"/>
      <c r="D52" s="194"/>
      <c r="E52" s="181">
        <f t="shared" si="0"/>
        <v>0</v>
      </c>
      <c r="F52" s="181">
        <f>'(7) UNPAID LOSS &amp; LAE'!F50</f>
        <v>0</v>
      </c>
      <c r="G52" s="194"/>
      <c r="H52" s="193">
        <f t="shared" si="1"/>
        <v>0</v>
      </c>
    </row>
    <row r="53" spans="1:8" ht="15.75">
      <c r="A53" s="177"/>
      <c r="B53" s="194"/>
      <c r="C53" s="194"/>
      <c r="D53" s="194"/>
      <c r="E53" s="181"/>
      <c r="F53" s="181"/>
      <c r="G53" s="194"/>
      <c r="H53" s="193"/>
    </row>
    <row r="54" spans="1:8" ht="15.75">
      <c r="A54" s="177"/>
      <c r="B54" s="199"/>
      <c r="C54" s="199"/>
      <c r="D54" s="199"/>
      <c r="E54" s="199"/>
      <c r="F54" s="199"/>
      <c r="G54" s="199"/>
      <c r="H54" s="200"/>
    </row>
    <row r="55" spans="1:8" ht="16.5" thickBot="1">
      <c r="A55" s="177" t="s">
        <v>264</v>
      </c>
      <c r="B55" s="181">
        <f aca="true" t="shared" si="2" ref="B55:H55">SUM(B13:B54)</f>
        <v>0</v>
      </c>
      <c r="C55" s="181">
        <f t="shared" si="2"/>
        <v>0</v>
      </c>
      <c r="D55" s="181">
        <f t="shared" si="2"/>
        <v>0</v>
      </c>
      <c r="E55" s="181">
        <f t="shared" si="2"/>
        <v>0</v>
      </c>
      <c r="F55" s="181">
        <f t="shared" si="2"/>
        <v>0</v>
      </c>
      <c r="G55" s="181">
        <f t="shared" si="2"/>
        <v>0</v>
      </c>
      <c r="H55" s="217">
        <f t="shared" si="2"/>
        <v>0</v>
      </c>
    </row>
    <row r="56" spans="1:8" ht="16.5" thickTop="1">
      <c r="A56" s="109"/>
      <c r="B56" s="260"/>
      <c r="C56" s="260"/>
      <c r="D56" s="260"/>
      <c r="E56" s="260"/>
      <c r="F56" s="298" t="s">
        <v>75</v>
      </c>
      <c r="G56" s="260"/>
      <c r="H56" s="298" t="s">
        <v>76</v>
      </c>
    </row>
    <row r="57" spans="1:8" ht="15.75">
      <c r="A57" s="145"/>
      <c r="B57" s="75"/>
      <c r="C57" s="75"/>
      <c r="D57" s="75"/>
      <c r="E57" s="75"/>
      <c r="F57" s="75"/>
      <c r="G57" s="75"/>
      <c r="H57" s="75"/>
    </row>
    <row r="58" spans="1:8" ht="15.75">
      <c r="A58" s="75"/>
      <c r="B58" s="75"/>
      <c r="C58" s="75"/>
      <c r="D58" s="75"/>
      <c r="E58" s="75"/>
      <c r="F58" s="75"/>
      <c r="G58" s="75"/>
      <c r="H58" s="171"/>
    </row>
    <row r="59" ht="15.75">
      <c r="F59" s="75"/>
    </row>
    <row r="60" spans="6:7" ht="15.75">
      <c r="F60" s="75"/>
      <c r="G60" s="75"/>
    </row>
  </sheetData>
  <sheetProtection password="D645" sheet="1"/>
  <printOptions/>
  <pageMargins left="0.2" right="0.2" top="0.25" bottom="0.25" header="0.3" footer="0.3"/>
  <pageSetup fitToHeight="1" fitToWidth="1" horizontalDpi="600" verticalDpi="600" orientation="landscape" paperSize="5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F7" sqref="F7"/>
    </sheetView>
  </sheetViews>
  <sheetFormatPr defaultColWidth="8.796875" defaultRowHeight="15"/>
  <cols>
    <col min="1" max="4" width="11.296875" style="92" customWidth="1"/>
    <col min="5" max="5" width="12" style="92" customWidth="1"/>
    <col min="6" max="6" width="15.296875" style="92" bestFit="1" customWidth="1"/>
    <col min="7" max="16384" width="8.8984375" style="92" customWidth="1"/>
  </cols>
  <sheetData>
    <row r="1" spans="1:6" ht="26.25">
      <c r="A1" s="350" t="str">
        <f>+JURAT!A8</f>
        <v>CAPTIVE INSURANCE COMPANY</v>
      </c>
      <c r="B1" s="351"/>
      <c r="C1" s="352"/>
      <c r="D1" s="351"/>
      <c r="E1" s="351"/>
      <c r="F1" s="171" t="s">
        <v>213</v>
      </c>
    </row>
    <row r="2" spans="1:6" ht="15.75">
      <c r="A2" s="351"/>
      <c r="B2" s="351"/>
      <c r="C2" s="351"/>
      <c r="D2" s="351"/>
      <c r="E2" s="351"/>
      <c r="F2" s="171"/>
    </row>
    <row r="3" spans="1:6" ht="15.75">
      <c r="A3" s="351"/>
      <c r="B3" s="351"/>
      <c r="C3" s="351"/>
      <c r="D3" s="351"/>
      <c r="E3" s="351"/>
      <c r="F3" s="171"/>
    </row>
    <row r="4" spans="1:6" ht="15.75">
      <c r="A4" s="574" t="s">
        <v>77</v>
      </c>
      <c r="B4" s="574"/>
      <c r="C4" s="574"/>
      <c r="D4" s="574"/>
      <c r="E4" s="574"/>
      <c r="F4" s="574"/>
    </row>
    <row r="5" spans="1:6" ht="15.75">
      <c r="A5" s="354">
        <f>JURAT!A9</f>
        <v>45657</v>
      </c>
      <c r="B5" s="355"/>
      <c r="C5" s="355"/>
      <c r="D5" s="355"/>
      <c r="E5" s="355"/>
      <c r="F5" s="355"/>
    </row>
    <row r="6" spans="1:6" ht="15.75">
      <c r="A6" s="351"/>
      <c r="B6" s="351"/>
      <c r="C6" s="351"/>
      <c r="D6" s="351"/>
      <c r="E6" s="351"/>
      <c r="F6" s="351"/>
    </row>
    <row r="7" spans="1:6" ht="15.75">
      <c r="A7" s="351" t="s">
        <v>78</v>
      </c>
      <c r="B7" s="351"/>
      <c r="C7" s="351"/>
      <c r="D7" s="351"/>
      <c r="E7" s="351"/>
      <c r="F7" s="423" t="s">
        <v>79</v>
      </c>
    </row>
    <row r="8" spans="1:6" ht="15.75">
      <c r="A8" s="351"/>
      <c r="B8" s="351"/>
      <c r="C8" s="351"/>
      <c r="D8" s="351"/>
      <c r="E8" s="351"/>
      <c r="F8" s="356"/>
    </row>
    <row r="9" spans="1:6" ht="15.75">
      <c r="A9" s="351" t="s">
        <v>265</v>
      </c>
      <c r="B9" s="351"/>
      <c r="C9" s="351"/>
      <c r="D9" s="351"/>
      <c r="E9" s="351"/>
      <c r="F9" s="351">
        <f>'(2) BALANCE SHEET'!B40-'(2) BALANCE SHEET'!B78</f>
        <v>0</v>
      </c>
    </row>
    <row r="10" spans="1:6" ht="15.75">
      <c r="A10" s="351" t="s">
        <v>266</v>
      </c>
      <c r="B10" s="351"/>
      <c r="C10" s="351"/>
      <c r="D10" s="351"/>
      <c r="E10" s="351"/>
      <c r="F10" s="351">
        <f>'(2) BALANCE SHEET'!C40-'(2) BALANCE SHEET'!C78</f>
        <v>0</v>
      </c>
    </row>
    <row r="11" spans="1:6" ht="15.75">
      <c r="A11" s="351" t="s">
        <v>267</v>
      </c>
      <c r="B11" s="351"/>
      <c r="C11" s="351"/>
      <c r="D11" s="351"/>
      <c r="E11" s="351"/>
      <c r="F11" s="351">
        <f>'(2) BALANCE SHEET'!B47-('(7) UNPAID LOSS &amp; LAE'!B53+'(7) UNPAID LOSS &amp; LAE'!D53+'(7) UNPAID LOSS &amp; LAE'!C53)</f>
        <v>0</v>
      </c>
    </row>
    <row r="12" spans="1:6" ht="15.75">
      <c r="A12" s="581" t="s">
        <v>268</v>
      </c>
      <c r="B12" s="581"/>
      <c r="C12" s="581"/>
      <c r="D12" s="581"/>
      <c r="E12" s="581"/>
      <c r="F12" s="351"/>
    </row>
    <row r="13" spans="1:7" ht="15.75">
      <c r="A13" s="581"/>
      <c r="B13" s="581"/>
      <c r="C13" s="581"/>
      <c r="D13" s="581"/>
      <c r="E13" s="581"/>
      <c r="F13" s="357">
        <f>'(2) BALANCE SHEET'!C47-'(2) BALANCE SHEET'!C23-'(8) LOSS &amp; LAE PAID &amp; INCURRED'!G55</f>
        <v>0</v>
      </c>
      <c r="G13" s="358"/>
    </row>
    <row r="14" spans="1:7" ht="15.75">
      <c r="A14" s="351" t="s">
        <v>269</v>
      </c>
      <c r="B14" s="351"/>
      <c r="C14" s="351"/>
      <c r="D14" s="351"/>
      <c r="E14" s="351"/>
      <c r="F14" s="357">
        <f>'(2) BALANCE SHEET'!B23-'(7) UNPAID LOSS &amp; LAE'!E53</f>
        <v>0</v>
      </c>
      <c r="G14" s="358"/>
    </row>
    <row r="15" spans="1:6" ht="15.75">
      <c r="A15" s="351" t="s">
        <v>270</v>
      </c>
      <c r="B15" s="351"/>
      <c r="C15" s="351"/>
      <c r="D15" s="351"/>
      <c r="E15" s="351"/>
      <c r="F15" s="357">
        <f>'(2) BALANCE SHEET'!B23+'(2) BALANCE SHEET'!B24-'(6a) REINSURANCE CEDED'!F68</f>
        <v>0</v>
      </c>
    </row>
    <row r="16" spans="1:6" ht="15.75">
      <c r="A16" s="351" t="s">
        <v>271</v>
      </c>
      <c r="B16" s="351"/>
      <c r="C16" s="351"/>
      <c r="D16" s="351"/>
      <c r="E16" s="351"/>
      <c r="F16" s="357">
        <f>'(2) BALANCE SHEET'!B28-'(6a) REINSURANCE CEDED'!J68</f>
        <v>0</v>
      </c>
    </row>
    <row r="17" spans="1:6" ht="15.75">
      <c r="A17" s="351" t="s">
        <v>272</v>
      </c>
      <c r="B17" s="351"/>
      <c r="C17" s="351"/>
      <c r="D17" s="351"/>
      <c r="E17" s="351"/>
      <c r="F17" s="357">
        <f>'(2) BALANCE SHEET'!B76-'(3) INCOME'!B63</f>
        <v>0</v>
      </c>
    </row>
    <row r="18" spans="1:6" ht="15.75">
      <c r="A18" s="351" t="s">
        <v>273</v>
      </c>
      <c r="B18" s="351"/>
      <c r="C18" s="351"/>
      <c r="D18" s="351"/>
      <c r="E18" s="351"/>
      <c r="F18" s="357">
        <f>'(2) BALANCE SHEET'!C76-'(3) INCOME'!C63</f>
        <v>0</v>
      </c>
    </row>
    <row r="19" spans="1:6" ht="15.75">
      <c r="A19" s="351" t="s">
        <v>235</v>
      </c>
      <c r="B19" s="351"/>
      <c r="C19" s="351"/>
      <c r="D19" s="351"/>
      <c r="E19" s="351"/>
      <c r="F19" s="357"/>
    </row>
    <row r="20" spans="1:6" ht="15.75">
      <c r="A20" s="351" t="s">
        <v>274</v>
      </c>
      <c r="B20" s="351"/>
      <c r="C20" s="351"/>
      <c r="D20" s="351"/>
      <c r="E20" s="351"/>
      <c r="F20" s="357">
        <f>('(2) BALANCE SHEET'!C53-'(2) BALANCE SHEET'!B53)-('(2) BALANCE SHEET'!C28-'(2) BALANCE SHEET'!B28)-'(3) INCOME'!B14</f>
        <v>0</v>
      </c>
    </row>
    <row r="21" spans="1:6" ht="15.75">
      <c r="A21" s="351" t="s">
        <v>281</v>
      </c>
      <c r="B21" s="351"/>
      <c r="C21" s="351"/>
      <c r="D21" s="351"/>
      <c r="E21" s="351"/>
      <c r="F21" s="357"/>
    </row>
    <row r="22" spans="1:6" ht="15.75">
      <c r="A22" s="351" t="s">
        <v>282</v>
      </c>
      <c r="B22" s="351"/>
      <c r="C22" s="351"/>
      <c r="D22" s="351"/>
      <c r="E22" s="351"/>
      <c r="F22" s="357">
        <f>'(3) INCOME'!B12-'(5) PREMIUMS'!B57-'(5) PREMIUMS'!C57-'(5) PREMIUMS'!E57-'(5) PREMIUMS'!G57+'(5) PREMIUMS'!H57+'(6a) REINSURANCE CEDED'!H68-'(6a) REINSURANCE CEDED'!I68-'(5) PREMIUMS'!F57+'(5) PREMIUMS'!D57</f>
        <v>0</v>
      </c>
    </row>
    <row r="23" spans="1:6" ht="15.75">
      <c r="A23" s="351" t="s">
        <v>275</v>
      </c>
      <c r="B23" s="351"/>
      <c r="C23" s="351"/>
      <c r="D23" s="351"/>
      <c r="E23" s="351"/>
      <c r="F23" s="357">
        <f>'(3) INCOME'!B23-'(8) LOSS &amp; LAE PAID &amp; INCURRED'!H55</f>
        <v>0</v>
      </c>
    </row>
    <row r="24" spans="1:6" ht="15.75">
      <c r="A24" s="351" t="s">
        <v>276</v>
      </c>
      <c r="B24" s="351"/>
      <c r="C24" s="351"/>
      <c r="D24" s="351"/>
      <c r="E24" s="351"/>
      <c r="F24" s="357">
        <f>'(3) INCOME'!B41-'(3) INCOME'!B49</f>
        <v>0</v>
      </c>
    </row>
    <row r="25" spans="1:6" ht="15.75">
      <c r="A25" s="351" t="s">
        <v>277</v>
      </c>
      <c r="B25" s="351"/>
      <c r="C25" s="351"/>
      <c r="D25" s="351"/>
      <c r="E25" s="351"/>
      <c r="F25" s="357">
        <f>'(3) INCOME'!C41-'(3) INCOME'!C49</f>
        <v>0</v>
      </c>
    </row>
    <row r="26" spans="1:6" ht="15.75">
      <c r="A26" s="351" t="s">
        <v>278</v>
      </c>
      <c r="B26" s="351"/>
      <c r="C26" s="351"/>
      <c r="D26" s="351"/>
      <c r="E26" s="351"/>
      <c r="F26" s="357">
        <f>'(3) INCOME'!B48-'(3) INCOME'!C63</f>
        <v>0</v>
      </c>
    </row>
    <row r="27" spans="1:6" ht="15.75">
      <c r="A27" s="351" t="s">
        <v>279</v>
      </c>
      <c r="B27" s="351"/>
      <c r="C27" s="351"/>
      <c r="D27" s="351"/>
      <c r="E27" s="351"/>
      <c r="F27" s="357">
        <f>'(5) PREMIUMS'!E57+'(5) PREMIUMS'!G57-'(6b) REINSURANCE ASSUMED'!G66+'(5) PREMIUMS'!F57</f>
        <v>0</v>
      </c>
    </row>
    <row r="28" spans="1:6" ht="15.75">
      <c r="A28" s="351" t="s">
        <v>280</v>
      </c>
      <c r="B28" s="351"/>
      <c r="C28" s="351"/>
      <c r="D28" s="351"/>
      <c r="E28" s="351"/>
      <c r="F28" s="357">
        <f>'(7) UNPAID LOSS &amp; LAE'!F53-'(8) LOSS &amp; LAE PAID &amp; INCURRED'!F55</f>
        <v>0</v>
      </c>
    </row>
    <row r="30" spans="1:6" ht="16.5" thickBot="1">
      <c r="A30" s="104" t="s">
        <v>132</v>
      </c>
      <c r="B30" s="101"/>
      <c r="C30" s="101"/>
      <c r="D30" s="101"/>
      <c r="E30" s="101"/>
      <c r="F30" s="101"/>
    </row>
    <row r="31" spans="1:6" s="359" customFormat="1" ht="15.75">
      <c r="A31" s="582"/>
      <c r="B31" s="583"/>
      <c r="C31" s="583"/>
      <c r="D31" s="583"/>
      <c r="E31" s="583"/>
      <c r="F31" s="584"/>
    </row>
    <row r="32" spans="1:6" s="359" customFormat="1" ht="15.75">
      <c r="A32" s="575"/>
      <c r="B32" s="576"/>
      <c r="C32" s="576"/>
      <c r="D32" s="576"/>
      <c r="E32" s="576"/>
      <c r="F32" s="577"/>
    </row>
    <row r="33" spans="1:6" s="359" customFormat="1" ht="15.75">
      <c r="A33" s="575"/>
      <c r="B33" s="576"/>
      <c r="C33" s="576"/>
      <c r="D33" s="576"/>
      <c r="E33" s="576"/>
      <c r="F33" s="577"/>
    </row>
    <row r="34" spans="1:6" s="359" customFormat="1" ht="15.75">
      <c r="A34" s="575"/>
      <c r="B34" s="576"/>
      <c r="C34" s="576"/>
      <c r="D34" s="576"/>
      <c r="E34" s="576"/>
      <c r="F34" s="577"/>
    </row>
    <row r="35" spans="1:6" s="359" customFormat="1" ht="15.75">
      <c r="A35" s="575"/>
      <c r="B35" s="576"/>
      <c r="C35" s="576"/>
      <c r="D35" s="576"/>
      <c r="E35" s="576"/>
      <c r="F35" s="577"/>
    </row>
    <row r="36" spans="1:6" s="359" customFormat="1" ht="15.75">
      <c r="A36" s="575"/>
      <c r="B36" s="576"/>
      <c r="C36" s="576"/>
      <c r="D36" s="576"/>
      <c r="E36" s="576"/>
      <c r="F36" s="577"/>
    </row>
    <row r="37" spans="1:6" s="359" customFormat="1" ht="16.5" thickBot="1">
      <c r="A37" s="578"/>
      <c r="B37" s="579"/>
      <c r="C37" s="579"/>
      <c r="D37" s="579"/>
      <c r="E37" s="579"/>
      <c r="F37" s="580"/>
    </row>
    <row r="38" spans="1:6" ht="15.75">
      <c r="A38" s="221"/>
      <c r="B38" s="221"/>
      <c r="C38" s="221"/>
      <c r="D38" s="221"/>
      <c r="E38" s="221"/>
      <c r="F38" s="221"/>
    </row>
  </sheetData>
  <sheetProtection/>
  <mergeCells count="9">
    <mergeCell ref="A4:F4"/>
    <mergeCell ref="A36:F36"/>
    <mergeCell ref="A37:F37"/>
    <mergeCell ref="A12:E13"/>
    <mergeCell ref="A31:F31"/>
    <mergeCell ref="A32:F32"/>
    <mergeCell ref="A33:F33"/>
    <mergeCell ref="A34:F34"/>
    <mergeCell ref="A35:F35"/>
  </mergeCells>
  <printOptions/>
  <pageMargins left="0.2" right="0.2" top="0.25" bottom="0.25" header="0.3" footer="0.3"/>
  <pageSetup fitToHeight="1" fitToWidth="1"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PageLayoutView="0" workbookViewId="0" topLeftCell="A1">
      <selection activeCell="A12" sqref="A12"/>
    </sheetView>
  </sheetViews>
  <sheetFormatPr defaultColWidth="8.796875" defaultRowHeight="15"/>
  <cols>
    <col min="1" max="2" width="16.59765625" style="75" customWidth="1"/>
    <col min="3" max="3" width="2.296875" style="75" customWidth="1"/>
    <col min="4" max="5" width="16.59765625" style="75" customWidth="1"/>
    <col min="6" max="6" width="2.19921875" style="75" customWidth="1"/>
    <col min="7" max="7" width="18.796875" style="75" bestFit="1" customWidth="1"/>
    <col min="8" max="8" width="17.296875" style="75" customWidth="1"/>
    <col min="9" max="9" width="8.8984375" style="24" customWidth="1"/>
    <col min="10" max="10" width="25.3984375" style="24" customWidth="1"/>
    <col min="11" max="11" width="13.796875" style="24" customWidth="1"/>
    <col min="12" max="16" width="8.8984375" style="24" customWidth="1"/>
    <col min="17" max="17" width="30.3984375" style="24" customWidth="1"/>
    <col min="18" max="16384" width="8.8984375" style="24" customWidth="1"/>
  </cols>
  <sheetData>
    <row r="1" spans="2:19" ht="19.5" customHeight="1">
      <c r="B1" s="76"/>
      <c r="C1" s="77"/>
      <c r="D1" s="77"/>
      <c r="E1" s="78"/>
      <c r="F1" s="79"/>
      <c r="H1" s="80" t="s">
        <v>373</v>
      </c>
      <c r="J1" s="81" t="s">
        <v>368</v>
      </c>
      <c r="S1" s="82"/>
    </row>
    <row r="2" spans="2:19" ht="19.5" customHeight="1">
      <c r="B2" s="83"/>
      <c r="C2" s="77"/>
      <c r="D2" s="77"/>
      <c r="E2" s="4"/>
      <c r="F2" s="77"/>
      <c r="G2" s="77"/>
      <c r="H2" s="84" t="s">
        <v>371</v>
      </c>
      <c r="J2" s="81" t="s">
        <v>374</v>
      </c>
      <c r="S2" s="85"/>
    </row>
    <row r="3" spans="2:19" ht="19.5" customHeight="1" thickBot="1">
      <c r="B3" s="83"/>
      <c r="C3" s="77"/>
      <c r="D3" s="77"/>
      <c r="E3" s="4"/>
      <c r="F3" s="77"/>
      <c r="G3" s="77"/>
      <c r="H3" s="77"/>
      <c r="J3" s="81" t="s">
        <v>372</v>
      </c>
      <c r="S3" s="85"/>
    </row>
    <row r="4" spans="1:19" ht="18.75">
      <c r="A4" s="86"/>
      <c r="B4" s="77"/>
      <c r="C4" s="77"/>
      <c r="D4" s="77"/>
      <c r="E4" s="77"/>
      <c r="F4" s="77"/>
      <c r="G4" s="78"/>
      <c r="H4" s="87"/>
      <c r="J4" s="88" t="s">
        <v>381</v>
      </c>
      <c r="K4" s="89"/>
      <c r="L4" s="89"/>
      <c r="M4" s="89"/>
      <c r="N4" s="90"/>
      <c r="S4" s="85"/>
    </row>
    <row r="5" spans="1:19" ht="18.75">
      <c r="A5" s="86"/>
      <c r="B5" s="77"/>
      <c r="C5" s="77"/>
      <c r="D5" s="77"/>
      <c r="E5" s="77"/>
      <c r="F5" s="77"/>
      <c r="G5" s="77"/>
      <c r="H5" s="77"/>
      <c r="J5" s="91" t="s">
        <v>316</v>
      </c>
      <c r="K5" s="92"/>
      <c r="L5" s="92"/>
      <c r="M5" s="92"/>
      <c r="N5" s="93"/>
      <c r="S5" s="85"/>
    </row>
    <row r="6" spans="1:19" ht="18.75">
      <c r="A6" s="498" t="s">
        <v>369</v>
      </c>
      <c r="B6" s="498"/>
      <c r="C6" s="498"/>
      <c r="D6" s="498"/>
      <c r="E6" s="498"/>
      <c r="F6" s="498"/>
      <c r="G6" s="498"/>
      <c r="H6" s="498"/>
      <c r="J6" s="91"/>
      <c r="K6" s="92"/>
      <c r="L6" s="92"/>
      <c r="M6" s="92"/>
      <c r="N6" s="93"/>
      <c r="S6" s="85"/>
    </row>
    <row r="7" spans="1:19" ht="18.75">
      <c r="A7" s="498" t="s">
        <v>4</v>
      </c>
      <c r="B7" s="498"/>
      <c r="C7" s="498"/>
      <c r="D7" s="498"/>
      <c r="E7" s="498"/>
      <c r="F7" s="498"/>
      <c r="G7" s="498"/>
      <c r="H7" s="498"/>
      <c r="J7" s="94"/>
      <c r="K7" s="95"/>
      <c r="L7" s="96"/>
      <c r="M7" s="97"/>
      <c r="N7" s="93"/>
      <c r="S7" s="85"/>
    </row>
    <row r="8" spans="1:19" ht="18.75">
      <c r="A8" s="499" t="str">
        <f>UPPER(K8)</f>
        <v>CAPTIVE INSURANCE COMPANY</v>
      </c>
      <c r="B8" s="499"/>
      <c r="C8" s="499"/>
      <c r="D8" s="499"/>
      <c r="E8" s="499"/>
      <c r="F8" s="499"/>
      <c r="G8" s="499"/>
      <c r="H8" s="499"/>
      <c r="J8" s="98" t="s">
        <v>288</v>
      </c>
      <c r="K8" s="99" t="s">
        <v>335</v>
      </c>
      <c r="L8" s="92"/>
      <c r="M8" s="100"/>
      <c r="N8" s="93"/>
      <c r="S8" s="85"/>
    </row>
    <row r="9" spans="1:19" ht="18.75">
      <c r="A9" s="500">
        <f>+K10</f>
        <v>45657</v>
      </c>
      <c r="B9" s="500"/>
      <c r="C9" s="500"/>
      <c r="D9" s="500"/>
      <c r="E9" s="500"/>
      <c r="F9" s="500"/>
      <c r="G9" s="500"/>
      <c r="H9" s="500"/>
      <c r="J9" s="98"/>
      <c r="K9" s="99"/>
      <c r="L9" s="101"/>
      <c r="M9" s="100"/>
      <c r="N9" s="93"/>
      <c r="S9" s="85"/>
    </row>
    <row r="10" spans="1:19" ht="18.75">
      <c r="A10" s="102"/>
      <c r="B10" s="102"/>
      <c r="C10" s="102"/>
      <c r="D10" s="102"/>
      <c r="E10" s="102"/>
      <c r="F10" s="102"/>
      <c r="G10" s="102"/>
      <c r="H10" s="102"/>
      <c r="J10" s="98" t="s">
        <v>317</v>
      </c>
      <c r="K10" s="103">
        <v>45657</v>
      </c>
      <c r="L10" s="104"/>
      <c r="M10" s="100"/>
      <c r="N10" s="93"/>
      <c r="S10" s="85"/>
    </row>
    <row r="11" spans="1:14" ht="29.25" customHeight="1" thickBot="1">
      <c r="A11" s="105" t="s">
        <v>370</v>
      </c>
      <c r="B11" s="106"/>
      <c r="C11" s="106"/>
      <c r="D11" s="106"/>
      <c r="E11" s="106"/>
      <c r="F11" s="106"/>
      <c r="G11" s="106"/>
      <c r="H11" s="106"/>
      <c r="J11" s="107" t="s">
        <v>324</v>
      </c>
      <c r="K11" s="103">
        <v>45291</v>
      </c>
      <c r="L11" s="108"/>
      <c r="M11" s="100"/>
      <c r="N11" s="93"/>
    </row>
    <row r="12" spans="1:14" ht="17.25" thickBot="1" thickTop="1">
      <c r="A12" s="109"/>
      <c r="B12" s="109"/>
      <c r="C12" s="109"/>
      <c r="D12" s="109"/>
      <c r="E12" s="110"/>
      <c r="F12" s="110"/>
      <c r="G12" s="110"/>
      <c r="H12" s="110"/>
      <c r="J12" s="111" t="s">
        <v>325</v>
      </c>
      <c r="K12" s="112">
        <v>45717</v>
      </c>
      <c r="L12" s="113"/>
      <c r="M12" s="113"/>
      <c r="N12" s="114"/>
    </row>
    <row r="13" spans="1:14" ht="18" customHeight="1" thickBot="1">
      <c r="A13" s="75" t="s">
        <v>364</v>
      </c>
      <c r="E13" s="115"/>
      <c r="F13" s="116"/>
      <c r="G13" s="490"/>
      <c r="H13" s="492"/>
      <c r="J13" s="117"/>
      <c r="K13" s="118"/>
      <c r="L13" s="119"/>
      <c r="M13" s="119"/>
      <c r="N13" s="119"/>
    </row>
    <row r="14" spans="1:8" ht="18" customHeight="1" thickBot="1">
      <c r="A14" s="75" t="s">
        <v>365</v>
      </c>
      <c r="B14" s="120"/>
      <c r="E14" s="121"/>
      <c r="F14" s="122"/>
      <c r="G14" s="501"/>
      <c r="H14" s="502"/>
    </row>
    <row r="15" spans="5:8" ht="18" customHeight="1" thickBot="1">
      <c r="E15" s="123"/>
      <c r="F15" s="122"/>
      <c r="G15" s="124"/>
      <c r="H15" s="125"/>
    </row>
    <row r="16" spans="1:8" ht="18" customHeight="1" thickBot="1">
      <c r="A16" s="75" t="s">
        <v>358</v>
      </c>
      <c r="E16" s="490"/>
      <c r="F16" s="491"/>
      <c r="G16" s="491"/>
      <c r="H16" s="492"/>
    </row>
    <row r="17" spans="1:8" ht="18" customHeight="1" thickBot="1">
      <c r="A17" s="75" t="s">
        <v>359</v>
      </c>
      <c r="E17" s="490"/>
      <c r="F17" s="491"/>
      <c r="G17" s="491"/>
      <c r="H17" s="492"/>
    </row>
    <row r="18" spans="5:8" ht="18" customHeight="1" thickBot="1">
      <c r="E18" s="127"/>
      <c r="F18" s="128"/>
      <c r="G18" s="128"/>
      <c r="H18" s="126"/>
    </row>
    <row r="19" spans="1:8" ht="18" customHeight="1" thickBot="1">
      <c r="A19" s="129" t="s">
        <v>341</v>
      </c>
      <c r="B19" s="75" t="s">
        <v>360</v>
      </c>
      <c r="E19" s="127"/>
      <c r="F19" s="493"/>
      <c r="G19" s="494"/>
      <c r="H19" s="495"/>
    </row>
    <row r="20" spans="2:8" ht="18" customHeight="1" thickBot="1">
      <c r="B20" s="75" t="s">
        <v>361</v>
      </c>
      <c r="E20" s="127"/>
      <c r="F20" s="490"/>
      <c r="G20" s="491"/>
      <c r="H20" s="492"/>
    </row>
    <row r="21" spans="2:10" ht="18" customHeight="1" thickBot="1">
      <c r="B21" s="75" t="s">
        <v>362</v>
      </c>
      <c r="E21" s="127"/>
      <c r="F21" s="490"/>
      <c r="G21" s="491"/>
      <c r="H21" s="492"/>
      <c r="I21" s="130"/>
      <c r="J21" s="131"/>
    </row>
    <row r="22" spans="5:10" ht="18" customHeight="1" thickBot="1">
      <c r="E22" s="127"/>
      <c r="F22" s="127"/>
      <c r="G22" s="132"/>
      <c r="H22" s="132"/>
      <c r="I22" s="133"/>
      <c r="J22" s="133"/>
    </row>
    <row r="23" spans="1:13" ht="18" customHeight="1" thickBot="1">
      <c r="A23" s="134" t="s">
        <v>363</v>
      </c>
      <c r="B23" s="134"/>
      <c r="C23" s="134"/>
      <c r="D23" s="134"/>
      <c r="E23" s="127"/>
      <c r="F23" s="127"/>
      <c r="G23" s="496" t="s">
        <v>307</v>
      </c>
      <c r="H23" s="497"/>
      <c r="I23" s="92"/>
      <c r="J23" s="135" t="s">
        <v>300</v>
      </c>
      <c r="M23" s="136"/>
    </row>
    <row r="24" spans="1:13" ht="15.75">
      <c r="A24" s="134"/>
      <c r="E24" s="133"/>
      <c r="F24" s="133"/>
      <c r="G24" s="133"/>
      <c r="H24" s="137"/>
      <c r="I24" s="92"/>
      <c r="J24" s="135"/>
      <c r="K24" s="137"/>
      <c r="L24" s="137"/>
      <c r="M24" s="136"/>
    </row>
    <row r="25" spans="1:13" ht="35.25" customHeight="1" thickBot="1">
      <c r="A25" s="489" t="s">
        <v>382</v>
      </c>
      <c r="B25" s="489"/>
      <c r="C25" s="489"/>
      <c r="D25" s="489"/>
      <c r="E25" s="489"/>
      <c r="F25" s="489"/>
      <c r="G25" s="489"/>
      <c r="H25" s="489"/>
      <c r="I25" s="138"/>
      <c r="J25" s="137"/>
      <c r="K25" s="137"/>
      <c r="L25" s="137"/>
      <c r="M25" s="136"/>
    </row>
    <row r="26" spans="1:13" ht="18" customHeight="1" thickBot="1">
      <c r="A26" s="139" t="s">
        <v>8</v>
      </c>
      <c r="B26" s="490"/>
      <c r="C26" s="491"/>
      <c r="D26" s="492"/>
      <c r="E26" s="140" t="s">
        <v>9</v>
      </c>
      <c r="F26" s="472"/>
      <c r="G26" s="473"/>
      <c r="H26" s="474"/>
      <c r="I26" s="142"/>
      <c r="J26" s="137"/>
      <c r="K26" s="137"/>
      <c r="L26" s="137"/>
      <c r="M26" s="136"/>
    </row>
    <row r="27" spans="1:13" ht="18" customHeight="1" thickBot="1">
      <c r="A27" s="139" t="s">
        <v>10</v>
      </c>
      <c r="B27" s="490"/>
      <c r="C27" s="491"/>
      <c r="D27" s="492"/>
      <c r="E27" s="140" t="s">
        <v>9</v>
      </c>
      <c r="F27" s="472"/>
      <c r="G27" s="473"/>
      <c r="H27" s="474"/>
      <c r="J27" s="137"/>
      <c r="K27" s="137"/>
      <c r="L27" s="137"/>
      <c r="M27" s="136"/>
    </row>
    <row r="28" spans="1:12" ht="18" customHeight="1" thickBot="1">
      <c r="A28" s="139" t="s">
        <v>11</v>
      </c>
      <c r="B28" s="490"/>
      <c r="C28" s="491"/>
      <c r="D28" s="492"/>
      <c r="E28" s="140" t="s">
        <v>9</v>
      </c>
      <c r="F28" s="472"/>
      <c r="G28" s="473"/>
      <c r="H28" s="474"/>
      <c r="J28" s="137"/>
      <c r="K28" s="137"/>
      <c r="L28" s="137"/>
    </row>
    <row r="29" spans="1:12" ht="18" customHeight="1" thickBot="1">
      <c r="A29" s="143"/>
      <c r="B29" s="490"/>
      <c r="C29" s="491"/>
      <c r="D29" s="492"/>
      <c r="E29" s="144"/>
      <c r="F29" s="472"/>
      <c r="G29" s="473"/>
      <c r="H29" s="474"/>
      <c r="J29" s="137"/>
      <c r="K29" s="137"/>
      <c r="L29" s="137"/>
    </row>
    <row r="30" spans="1:12" ht="18" customHeight="1" thickBot="1">
      <c r="A30" s="143"/>
      <c r="B30" s="490"/>
      <c r="C30" s="491"/>
      <c r="D30" s="492"/>
      <c r="E30" s="144"/>
      <c r="F30" s="472"/>
      <c r="G30" s="473"/>
      <c r="H30" s="474"/>
      <c r="J30" s="119"/>
      <c r="K30" s="119"/>
      <c r="L30" s="119"/>
    </row>
    <row r="31" spans="1:10" ht="18" customHeight="1" thickBot="1">
      <c r="A31" s="143"/>
      <c r="B31" s="490"/>
      <c r="C31" s="491"/>
      <c r="D31" s="492"/>
      <c r="E31" s="144"/>
      <c r="F31" s="472"/>
      <c r="G31" s="473"/>
      <c r="H31" s="474"/>
      <c r="J31" s="145"/>
    </row>
    <row r="32" spans="1:8" ht="15.75">
      <c r="A32" s="137"/>
      <c r="B32" s="137"/>
      <c r="D32" s="137"/>
      <c r="E32" s="137"/>
      <c r="G32" s="137"/>
      <c r="H32" s="137"/>
    </row>
    <row r="33" spans="1:8" s="146" customFormat="1" ht="28.5" customHeight="1" thickBot="1">
      <c r="A33" s="489" t="s">
        <v>383</v>
      </c>
      <c r="B33" s="489"/>
      <c r="C33" s="489"/>
      <c r="D33" s="489"/>
      <c r="E33" s="489"/>
      <c r="F33" s="489"/>
      <c r="G33" s="489"/>
      <c r="H33" s="489"/>
    </row>
    <row r="34" spans="1:8" ht="18" customHeight="1" thickBot="1">
      <c r="A34" s="472"/>
      <c r="B34" s="474"/>
      <c r="C34" s="147"/>
      <c r="D34" s="485"/>
      <c r="E34" s="486"/>
      <c r="F34" s="147"/>
      <c r="G34" s="487"/>
      <c r="H34" s="488"/>
    </row>
    <row r="35" spans="1:8" ht="18" customHeight="1" thickBot="1">
      <c r="A35" s="472"/>
      <c r="B35" s="474"/>
      <c r="C35" s="147"/>
      <c r="D35" s="485"/>
      <c r="E35" s="486"/>
      <c r="F35" s="147"/>
      <c r="G35" s="487"/>
      <c r="H35" s="488"/>
    </row>
    <row r="36" spans="1:8" ht="18" customHeight="1" thickBot="1">
      <c r="A36" s="472"/>
      <c r="B36" s="474"/>
      <c r="C36" s="147"/>
      <c r="D36" s="485"/>
      <c r="E36" s="486"/>
      <c r="F36" s="147"/>
      <c r="G36" s="487"/>
      <c r="H36" s="488"/>
    </row>
    <row r="37" spans="1:8" ht="18" customHeight="1" thickBot="1">
      <c r="A37" s="472"/>
      <c r="B37" s="474"/>
      <c r="C37" s="147"/>
      <c r="D37" s="485"/>
      <c r="E37" s="486"/>
      <c r="F37" s="147"/>
      <c r="G37" s="487"/>
      <c r="H37" s="488"/>
    </row>
    <row r="38" spans="1:8" ht="18" customHeight="1" thickBot="1">
      <c r="A38" s="472"/>
      <c r="B38" s="474"/>
      <c r="C38" s="147"/>
      <c r="D38" s="485"/>
      <c r="E38" s="486"/>
      <c r="F38" s="147"/>
      <c r="G38" s="487"/>
      <c r="H38" s="488"/>
    </row>
    <row r="39" spans="1:8" ht="18" customHeight="1">
      <c r="A39" s="143"/>
      <c r="B39" s="143"/>
      <c r="C39" s="127"/>
      <c r="D39" s="148"/>
      <c r="E39" s="148"/>
      <c r="F39" s="148"/>
      <c r="G39" s="148"/>
      <c r="H39" s="149"/>
    </row>
    <row r="40" spans="1:8" ht="18" customHeight="1">
      <c r="A40" s="143"/>
      <c r="B40" s="143"/>
      <c r="C40" s="127"/>
      <c r="D40" s="148"/>
      <c r="E40" s="148"/>
      <c r="F40" s="148"/>
      <c r="G40" s="148"/>
      <c r="H40" s="149"/>
    </row>
    <row r="41" spans="1:7" ht="15.75" customHeight="1">
      <c r="A41" s="137" t="str">
        <f>CONCATENATE("The officers of this reporting entity, ",A8,", being duly sworn,")</f>
        <v>The officers of this reporting entity, CAPTIVE INSURANCE COMPANY, being duly sworn,</v>
      </c>
      <c r="B41" s="137"/>
      <c r="C41" s="137"/>
      <c r="D41" s="137"/>
      <c r="E41" s="137"/>
      <c r="F41" s="150"/>
      <c r="G41" s="137"/>
    </row>
    <row r="42" spans="1:6" ht="15.75" customHeight="1">
      <c r="A42" s="75" t="s">
        <v>349</v>
      </c>
      <c r="B42" s="137"/>
      <c r="C42" s="137"/>
      <c r="D42" s="137"/>
      <c r="E42" s="137"/>
      <c r="F42" s="137"/>
    </row>
    <row r="43" ht="15.75" customHeight="1">
      <c r="A43" s="75" t="s">
        <v>350</v>
      </c>
    </row>
    <row r="44" ht="15.75" customHeight="1">
      <c r="A44" s="75" t="s">
        <v>351</v>
      </c>
    </row>
    <row r="45" ht="15.75" customHeight="1">
      <c r="A45" s="75" t="s">
        <v>352</v>
      </c>
    </row>
    <row r="46" ht="15.75" customHeight="1">
      <c r="A46" s="75" t="s">
        <v>354</v>
      </c>
    </row>
    <row r="47" ht="15.75">
      <c r="A47" s="75" t="s">
        <v>353</v>
      </c>
    </row>
    <row r="49" spans="1:8" ht="24.75" customHeight="1" thickBot="1">
      <c r="A49" s="482"/>
      <c r="B49" s="482"/>
      <c r="D49" s="482"/>
      <c r="E49" s="482"/>
      <c r="G49" s="482"/>
      <c r="H49" s="482"/>
    </row>
    <row r="50" spans="1:8" ht="15.75">
      <c r="A50" s="152" t="s">
        <v>342</v>
      </c>
      <c r="B50" s="152"/>
      <c r="C50" s="153" t="s">
        <v>343</v>
      </c>
      <c r="D50" s="152"/>
      <c r="E50" s="152"/>
      <c r="F50" s="153"/>
      <c r="G50" s="152" t="s">
        <v>344</v>
      </c>
      <c r="H50" s="152"/>
    </row>
    <row r="51" ht="15.75">
      <c r="G51" s="154" t="s">
        <v>258</v>
      </c>
    </row>
    <row r="52" spans="1:7" ht="24.75" customHeight="1" thickBot="1">
      <c r="A52" s="482"/>
      <c r="B52" s="482"/>
      <c r="D52" s="155"/>
      <c r="E52" s="156" t="s">
        <v>346</v>
      </c>
      <c r="F52" s="156"/>
      <c r="G52" s="156"/>
    </row>
    <row r="53" spans="1:2" ht="15.75">
      <c r="A53" s="152" t="s">
        <v>345</v>
      </c>
      <c r="B53" s="152"/>
    </row>
    <row r="54" spans="1:8" ht="16.5" thickBot="1">
      <c r="A54" s="157"/>
      <c r="B54" s="157"/>
      <c r="G54" s="24"/>
      <c r="H54" s="24"/>
    </row>
    <row r="55" spans="1:8" ht="16.5" thickBot="1">
      <c r="A55" s="483" t="s">
        <v>137</v>
      </c>
      <c r="B55" s="484"/>
      <c r="C55" s="472"/>
      <c r="D55" s="473"/>
      <c r="E55" s="474"/>
      <c r="G55" s="24"/>
      <c r="H55" s="24"/>
    </row>
    <row r="56" spans="1:8" ht="16.5" thickBot="1">
      <c r="A56" s="483" t="s">
        <v>377</v>
      </c>
      <c r="B56" s="484"/>
      <c r="C56" s="472"/>
      <c r="D56" s="473"/>
      <c r="E56" s="474"/>
      <c r="G56" s="24"/>
      <c r="H56" s="24"/>
    </row>
    <row r="57" spans="1:8" ht="15.75">
      <c r="A57" s="149"/>
      <c r="B57" s="149"/>
      <c r="C57" s="149"/>
      <c r="D57" s="149"/>
      <c r="E57" s="149"/>
      <c r="G57" s="24"/>
      <c r="H57" s="24"/>
    </row>
    <row r="58" spans="1:8" ht="16.5" thickBot="1">
      <c r="A58" s="483" t="s">
        <v>336</v>
      </c>
      <c r="B58" s="483"/>
      <c r="C58" s="149"/>
      <c r="D58" s="149"/>
      <c r="E58" s="158"/>
      <c r="G58" s="24"/>
      <c r="H58" s="24"/>
    </row>
    <row r="59" spans="1:5" ht="16.5" thickBot="1">
      <c r="A59" s="159"/>
      <c r="B59" s="160" t="s">
        <v>337</v>
      </c>
      <c r="C59" s="472"/>
      <c r="D59" s="473"/>
      <c r="E59" s="474"/>
    </row>
    <row r="60" spans="1:5" ht="16.5">
      <c r="A60" s="161" t="s">
        <v>340</v>
      </c>
      <c r="B60" s="162"/>
      <c r="C60" s="475" t="s">
        <v>338</v>
      </c>
      <c r="D60" s="475"/>
      <c r="E60" s="475"/>
    </row>
    <row r="61" spans="1:5" ht="24.75" customHeight="1" thickBot="1">
      <c r="A61" s="137" t="s">
        <v>396</v>
      </c>
      <c r="B61" s="137"/>
      <c r="C61" s="476"/>
      <c r="D61" s="476"/>
      <c r="E61" s="476"/>
    </row>
    <row r="62" spans="1:5" ht="12" customHeight="1" thickBot="1">
      <c r="A62" s="137"/>
      <c r="B62" s="137"/>
      <c r="C62" s="141"/>
      <c r="D62" s="141"/>
      <c r="E62" s="141"/>
    </row>
    <row r="63" spans="1:5" ht="16.5" thickBot="1">
      <c r="A63" s="137" t="s">
        <v>138</v>
      </c>
      <c r="B63" s="163"/>
      <c r="C63" s="477"/>
      <c r="D63" s="478"/>
      <c r="E63" s="479"/>
    </row>
    <row r="64" spans="1:8" ht="20.25" customHeight="1">
      <c r="A64" s="137"/>
      <c r="B64" s="137"/>
      <c r="C64" s="480" t="s">
        <v>339</v>
      </c>
      <c r="D64" s="480"/>
      <c r="E64" s="480"/>
      <c r="F64" s="137"/>
      <c r="G64" s="137"/>
      <c r="H64" s="137"/>
    </row>
    <row r="65" spans="1:8" ht="20.25" customHeight="1" thickBot="1">
      <c r="A65" s="151"/>
      <c r="B65" s="151"/>
      <c r="C65" s="481"/>
      <c r="D65" s="481"/>
      <c r="E65" s="481"/>
      <c r="F65" s="151"/>
      <c r="G65" s="151"/>
      <c r="H65" s="151"/>
    </row>
    <row r="66" spans="1:8" ht="16.5" customHeight="1">
      <c r="A66" s="164" t="s">
        <v>384</v>
      </c>
      <c r="B66" s="165"/>
      <c r="C66" s="165"/>
      <c r="D66" s="165"/>
      <c r="E66" s="165"/>
      <c r="F66" s="165"/>
      <c r="G66" s="165"/>
      <c r="H66" s="120"/>
    </row>
    <row r="67" spans="1:8" ht="16.5" customHeight="1">
      <c r="A67" s="164" t="s">
        <v>376</v>
      </c>
      <c r="B67" s="165"/>
      <c r="C67" s="165"/>
      <c r="D67" s="165"/>
      <c r="E67" s="165"/>
      <c r="F67" s="165"/>
      <c r="G67" s="165"/>
      <c r="H67" s="120"/>
    </row>
    <row r="68" spans="1:7" ht="16.5" customHeight="1">
      <c r="A68" s="585"/>
      <c r="B68" s="166"/>
      <c r="C68" s="166"/>
      <c r="D68" s="166"/>
      <c r="E68" s="166"/>
      <c r="F68" s="166"/>
      <c r="G68" s="166"/>
    </row>
    <row r="69" spans="5:7" ht="15.75">
      <c r="E69" s="166"/>
      <c r="F69" s="166"/>
      <c r="G69" s="166"/>
    </row>
    <row r="71" spans="1:4" ht="16.5" customHeight="1" hidden="1">
      <c r="A71" s="466" t="s">
        <v>301</v>
      </c>
      <c r="B71" s="467"/>
      <c r="C71" s="467"/>
      <c r="D71" s="468"/>
    </row>
    <row r="72" spans="1:4" ht="15.75" hidden="1">
      <c r="A72" s="469" t="s">
        <v>302</v>
      </c>
      <c r="B72" s="470"/>
      <c r="C72" s="470"/>
      <c r="D72" s="471"/>
    </row>
    <row r="73" spans="1:4" ht="16.5" hidden="1" thickBot="1">
      <c r="A73" s="167" t="s">
        <v>307</v>
      </c>
      <c r="B73" s="151"/>
      <c r="C73" s="151"/>
      <c r="D73" s="168"/>
    </row>
    <row r="74" spans="1:8" ht="15.75">
      <c r="A74" s="169"/>
      <c r="B74" s="24"/>
      <c r="C74" s="24"/>
      <c r="D74" s="24"/>
      <c r="E74" s="24"/>
      <c r="F74" s="24"/>
      <c r="G74" s="24"/>
      <c r="H74" s="24"/>
    </row>
    <row r="83" ht="15.75" hidden="1">
      <c r="A83" s="169" t="s">
        <v>323</v>
      </c>
    </row>
  </sheetData>
  <sheetProtection/>
  <mergeCells count="58">
    <mergeCell ref="A6:H6"/>
    <mergeCell ref="A7:H7"/>
    <mergeCell ref="A8:H8"/>
    <mergeCell ref="A9:H9"/>
    <mergeCell ref="G13:H13"/>
    <mergeCell ref="G14:H14"/>
    <mergeCell ref="E16:H16"/>
    <mergeCell ref="E17:H17"/>
    <mergeCell ref="F19:H19"/>
    <mergeCell ref="F20:H20"/>
    <mergeCell ref="F21:H21"/>
    <mergeCell ref="G23:H23"/>
    <mergeCell ref="A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A33:H33"/>
    <mergeCell ref="A34:B34"/>
    <mergeCell ref="D34:E34"/>
    <mergeCell ref="G34:H34"/>
    <mergeCell ref="A35:B35"/>
    <mergeCell ref="D35:E35"/>
    <mergeCell ref="G35:H35"/>
    <mergeCell ref="A36:B36"/>
    <mergeCell ref="D36:E36"/>
    <mergeCell ref="G36:H36"/>
    <mergeCell ref="A37:B37"/>
    <mergeCell ref="D37:E37"/>
    <mergeCell ref="G37:H37"/>
    <mergeCell ref="A38:B38"/>
    <mergeCell ref="D38:E38"/>
    <mergeCell ref="G38:H38"/>
    <mergeCell ref="A49:B49"/>
    <mergeCell ref="D49:E49"/>
    <mergeCell ref="G49:H49"/>
    <mergeCell ref="A52:B52"/>
    <mergeCell ref="A55:B55"/>
    <mergeCell ref="C55:E55"/>
    <mergeCell ref="A56:B56"/>
    <mergeCell ref="C56:E56"/>
    <mergeCell ref="A58:B58"/>
    <mergeCell ref="A71:D71"/>
    <mergeCell ref="A72:D72"/>
    <mergeCell ref="C59:E59"/>
    <mergeCell ref="C60:E60"/>
    <mergeCell ref="C61:E61"/>
    <mergeCell ref="C63:E63"/>
    <mergeCell ref="C64:E64"/>
    <mergeCell ref="C65:E65"/>
  </mergeCells>
  <dataValidations count="2">
    <dataValidation type="list" allowBlank="1" showInputMessage="1" showErrorMessage="1" prompt="Please select Captive Status from drop-down list using up and down arrows for apha order choices." sqref="E24:G24">
      <formula1>"Select Status, Active, Dormant"</formula1>
    </dataValidation>
    <dataValidation type="list" allowBlank="1" showInputMessage="1" showErrorMessage="1" prompt="Please select Captive Type from drop-down list using up and down arrows for apha order choices." sqref="G22:G23 H22:J22">
      <formula1>$A$71:$A$73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PageLayoutView="0" workbookViewId="0" topLeftCell="A1">
      <selection activeCell="C8" sqref="C8"/>
    </sheetView>
  </sheetViews>
  <sheetFormatPr defaultColWidth="8.796875" defaultRowHeight="15"/>
  <cols>
    <col min="1" max="1" width="43" style="24" customWidth="1"/>
    <col min="2" max="3" width="15.8984375" style="24" bestFit="1" customWidth="1"/>
    <col min="4" max="16384" width="8.8984375" style="24" customWidth="1"/>
  </cols>
  <sheetData>
    <row r="1" spans="1:3" ht="26.25">
      <c r="A1" s="170" t="str">
        <f>+JURAT!K8</f>
        <v>CAPTIVE INSURANCE COMPANY</v>
      </c>
      <c r="B1" s="4"/>
      <c r="C1" s="171" t="s">
        <v>0</v>
      </c>
    </row>
    <row r="2" spans="1:3" ht="15.75">
      <c r="A2" s="172"/>
      <c r="B2" s="75"/>
      <c r="C2" s="171"/>
    </row>
    <row r="3" spans="1:3" ht="15.75">
      <c r="A3" s="173"/>
      <c r="B3" s="157"/>
      <c r="C3" s="157"/>
    </row>
    <row r="4" spans="1:3" ht="15.75">
      <c r="A4" s="401" t="s">
        <v>2</v>
      </c>
      <c r="B4" s="174"/>
      <c r="C4" s="175"/>
    </row>
    <row r="5" spans="1:3" ht="15.75">
      <c r="A5" s="402" t="s">
        <v>3</v>
      </c>
      <c r="B5" s="403">
        <v>-1</v>
      </c>
      <c r="C5" s="404">
        <v>-2</v>
      </c>
    </row>
    <row r="6" spans="1:3" ht="15.75">
      <c r="A6" s="177"/>
      <c r="B6" s="405">
        <f>+JURAT!K10</f>
        <v>45657</v>
      </c>
      <c r="C6" s="405">
        <f>+JURAT!K11</f>
        <v>45291</v>
      </c>
    </row>
    <row r="7" spans="1:4" ht="15.75">
      <c r="A7" s="177"/>
      <c r="B7" s="406" t="s">
        <v>5</v>
      </c>
      <c r="C7" s="406" t="s">
        <v>6</v>
      </c>
      <c r="D7" s="119"/>
    </row>
    <row r="8" spans="1:4" ht="15.75">
      <c r="A8" s="177" t="s">
        <v>96</v>
      </c>
      <c r="B8" s="178">
        <f>'CASH AND INV SCHEDULE'!C34</f>
        <v>0</v>
      </c>
      <c r="C8" s="179"/>
      <c r="D8" s="180"/>
    </row>
    <row r="9" spans="1:4" ht="15.75">
      <c r="A9" s="177" t="s">
        <v>97</v>
      </c>
      <c r="B9" s="181">
        <f>'CASH AND INV SCHEDULE'!D34</f>
        <v>0</v>
      </c>
      <c r="C9" s="179"/>
      <c r="D9" s="180"/>
    </row>
    <row r="10" spans="1:4" ht="15.75">
      <c r="A10" s="177" t="s">
        <v>98</v>
      </c>
      <c r="B10" s="181">
        <f>'CASH AND INV SCHEDULE'!E34</f>
        <v>0</v>
      </c>
      <c r="C10" s="179"/>
      <c r="D10" s="180"/>
    </row>
    <row r="11" spans="1:4" ht="15.75">
      <c r="A11" s="177" t="s">
        <v>142</v>
      </c>
      <c r="B11" s="182">
        <f>'CASH AND INV SCHEDULE'!F34</f>
        <v>0</v>
      </c>
      <c r="C11" s="183"/>
      <c r="D11" s="180"/>
    </row>
    <row r="12" spans="1:4" ht="15.75">
      <c r="A12" s="184" t="s">
        <v>15</v>
      </c>
      <c r="B12" s="185">
        <f>SUM(B8:B11)</f>
        <v>0</v>
      </c>
      <c r="C12" s="186">
        <f>SUM(C8:C11)</f>
        <v>0</v>
      </c>
      <c r="D12" s="187"/>
    </row>
    <row r="13" spans="1:4" ht="15.75">
      <c r="A13" s="184"/>
      <c r="B13" s="188"/>
      <c r="C13" s="189"/>
      <c r="D13" s="187"/>
    </row>
    <row r="14" spans="1:4" ht="15.75">
      <c r="A14" s="177" t="s">
        <v>14</v>
      </c>
      <c r="B14" s="190" t="s">
        <v>1</v>
      </c>
      <c r="C14" s="191" t="s">
        <v>1</v>
      </c>
      <c r="D14" s="187"/>
    </row>
    <row r="15" spans="1:4" ht="15.75">
      <c r="A15" s="192" t="s">
        <v>99</v>
      </c>
      <c r="B15" s="181">
        <f>'CASH AND INV SCHEDULE'!G34</f>
        <v>0</v>
      </c>
      <c r="C15" s="179"/>
      <c r="D15" s="180">
        <f>IF(B15='CASH AND INV SCHEDULE'!G34,"","Must Equal page 2 cont., Col. I")</f>
      </c>
    </row>
    <row r="16" spans="1:4" ht="15.75">
      <c r="A16" s="192" t="s">
        <v>100</v>
      </c>
      <c r="B16" s="182">
        <f>'CASH AND INV SCHEDULE'!H34</f>
        <v>0</v>
      </c>
      <c r="C16" s="183"/>
      <c r="D16" s="180">
        <f>IF(B16='CASH AND INV SCHEDULE'!H34,"","Must Equal page 2 cont., Col. J")</f>
      </c>
    </row>
    <row r="17" spans="1:3" ht="15.75">
      <c r="A17" s="184" t="s">
        <v>17</v>
      </c>
      <c r="B17" s="181">
        <f>+B12+B15+B16</f>
        <v>0</v>
      </c>
      <c r="C17" s="193">
        <f>+C12+C15+C16</f>
        <v>0</v>
      </c>
    </row>
    <row r="18" spans="1:3" ht="15.75">
      <c r="A18" s="177"/>
      <c r="B18" s="190"/>
      <c r="C18" s="191"/>
    </row>
    <row r="19" spans="1:3" ht="15.75">
      <c r="A19" s="177" t="s">
        <v>101</v>
      </c>
      <c r="B19" s="194"/>
      <c r="C19" s="179"/>
    </row>
    <row r="20" spans="1:3" ht="15.75">
      <c r="A20" s="177" t="s">
        <v>102</v>
      </c>
      <c r="B20" s="194"/>
      <c r="C20" s="179"/>
    </row>
    <row r="21" spans="1:3" ht="15.75">
      <c r="A21" s="177" t="s">
        <v>133</v>
      </c>
      <c r="B21" s="194"/>
      <c r="C21" s="179"/>
    </row>
    <row r="22" spans="1:3" ht="15.75">
      <c r="A22" s="184"/>
      <c r="B22" s="188"/>
      <c r="C22" s="195"/>
    </row>
    <row r="23" spans="1:3" ht="15.75">
      <c r="A23" s="196" t="s">
        <v>103</v>
      </c>
      <c r="B23" s="181">
        <f>'(7) UNPAID LOSS &amp; LAE'!E53</f>
        <v>0</v>
      </c>
      <c r="C23" s="179"/>
    </row>
    <row r="24" spans="1:3" ht="15.75">
      <c r="A24" s="177" t="s">
        <v>104</v>
      </c>
      <c r="B24" s="197"/>
      <c r="C24" s="183"/>
    </row>
    <row r="25" spans="1:3" ht="15.75">
      <c r="A25" s="184" t="s">
        <v>16</v>
      </c>
      <c r="B25" s="185">
        <f>SUM(B23:B24)</f>
        <v>0</v>
      </c>
      <c r="C25" s="186">
        <f>SUM(C23:C24)</f>
        <v>0</v>
      </c>
    </row>
    <row r="26" spans="1:3" ht="15.75">
      <c r="A26" s="184"/>
      <c r="B26" s="188"/>
      <c r="C26" s="189"/>
    </row>
    <row r="27" spans="1:3" ht="15.75">
      <c r="A27" s="177" t="s">
        <v>105</v>
      </c>
      <c r="B27" s="194"/>
      <c r="C27" s="179"/>
    </row>
    <row r="28" spans="1:3" ht="15.75">
      <c r="A28" s="196" t="s">
        <v>106</v>
      </c>
      <c r="B28" s="178">
        <f>'(6a) REINSURANCE CEDED'!J68</f>
        <v>0</v>
      </c>
      <c r="C28" s="179"/>
    </row>
    <row r="29" spans="1:3" ht="15.75">
      <c r="A29" s="177" t="s">
        <v>107</v>
      </c>
      <c r="B29" s="194"/>
      <c r="C29" s="179"/>
    </row>
    <row r="30" spans="1:3" ht="15.75">
      <c r="A30" s="177" t="s">
        <v>108</v>
      </c>
      <c r="B30" s="194"/>
      <c r="C30" s="179"/>
    </row>
    <row r="31" spans="1:3" ht="15.75">
      <c r="A31" s="196" t="s">
        <v>109</v>
      </c>
      <c r="B31" s="194"/>
      <c r="C31" s="179"/>
    </row>
    <row r="32" spans="1:3" ht="15.75">
      <c r="A32" s="196" t="s">
        <v>110</v>
      </c>
      <c r="B32" s="194"/>
      <c r="C32" s="179"/>
    </row>
    <row r="33" spans="1:3" ht="15.75">
      <c r="A33" s="196" t="s">
        <v>111</v>
      </c>
      <c r="B33" s="194"/>
      <c r="C33" s="179"/>
    </row>
    <row r="34" spans="1:3" ht="15.75">
      <c r="A34" s="177" t="s">
        <v>94</v>
      </c>
      <c r="B34" s="190" t="s">
        <v>1</v>
      </c>
      <c r="C34" s="198" t="s">
        <v>1</v>
      </c>
    </row>
    <row r="35" spans="1:3" ht="15.75">
      <c r="A35" s="192" t="s">
        <v>112</v>
      </c>
      <c r="B35" s="194"/>
      <c r="C35" s="179"/>
    </row>
    <row r="36" spans="1:3" ht="15.75">
      <c r="A36" s="192" t="s">
        <v>113</v>
      </c>
      <c r="B36" s="194"/>
      <c r="C36" s="179"/>
    </row>
    <row r="37" spans="1:3" ht="15.75">
      <c r="A37" s="192" t="s">
        <v>114</v>
      </c>
      <c r="B37" s="194"/>
      <c r="C37" s="179"/>
    </row>
    <row r="38" spans="1:3" ht="15.75">
      <c r="A38" s="192" t="s">
        <v>115</v>
      </c>
      <c r="B38" s="194"/>
      <c r="C38" s="179"/>
    </row>
    <row r="39" spans="1:3" ht="15.75">
      <c r="A39" s="177"/>
      <c r="B39" s="199"/>
      <c r="C39" s="200"/>
    </row>
    <row r="40" spans="1:3" ht="16.5" thickBot="1">
      <c r="A40" s="177" t="s">
        <v>116</v>
      </c>
      <c r="B40" s="181">
        <f>B17+SUM(B19:B21)+B25+SUM(B27:B38)</f>
        <v>0</v>
      </c>
      <c r="C40" s="201">
        <f>C17+SUM(C19:C21)+C25+SUM(C27:C38)</f>
        <v>0</v>
      </c>
    </row>
    <row r="41" spans="1:3" ht="16.5" thickTop="1">
      <c r="A41" s="109"/>
      <c r="B41" s="202"/>
      <c r="C41" s="203"/>
    </row>
    <row r="42" spans="1:3" ht="15.75">
      <c r="A42" s="204"/>
      <c r="B42" s="205"/>
      <c r="C42" s="206"/>
    </row>
    <row r="43" spans="1:3" ht="15.75">
      <c r="A43" s="176" t="s">
        <v>12</v>
      </c>
      <c r="B43" s="207"/>
      <c r="C43" s="208"/>
    </row>
    <row r="44" spans="1:3" ht="15.75">
      <c r="A44" s="177" t="s">
        <v>1</v>
      </c>
      <c r="B44" s="209">
        <f>B6</f>
        <v>45657</v>
      </c>
      <c r="C44" s="209">
        <f>C6</f>
        <v>45291</v>
      </c>
    </row>
    <row r="45" spans="1:3" ht="15.75">
      <c r="A45" s="177"/>
      <c r="B45" s="210" t="s">
        <v>13</v>
      </c>
      <c r="C45" s="211" t="s">
        <v>7</v>
      </c>
    </row>
    <row r="46" spans="1:3" ht="15.75">
      <c r="A46" s="177" t="s">
        <v>1</v>
      </c>
      <c r="B46" s="199"/>
      <c r="C46" s="191"/>
    </row>
    <row r="47" spans="1:3" ht="15.75">
      <c r="A47" s="196" t="s">
        <v>182</v>
      </c>
      <c r="B47" s="181">
        <f>'(7) UNPAID LOSS &amp; LAE'!B53+'(7) UNPAID LOSS &amp; LAE'!C53+'(7) UNPAID LOSS &amp; LAE'!D53</f>
        <v>0</v>
      </c>
      <c r="C47" s="179"/>
    </row>
    <row r="48" spans="1:3" ht="15.75">
      <c r="A48" s="177"/>
      <c r="B48" s="212"/>
      <c r="C48" s="198"/>
    </row>
    <row r="49" spans="1:3" ht="15.75">
      <c r="A49" s="177" t="s">
        <v>185</v>
      </c>
      <c r="B49" s="194"/>
      <c r="C49" s="179"/>
    </row>
    <row r="50" spans="1:3" ht="15.75">
      <c r="A50" s="177" t="s">
        <v>186</v>
      </c>
      <c r="B50" s="194"/>
      <c r="C50" s="179"/>
    </row>
    <row r="51" spans="1:3" ht="15.75">
      <c r="A51" s="177" t="s">
        <v>187</v>
      </c>
      <c r="B51" s="194"/>
      <c r="C51" s="179"/>
    </row>
    <row r="52" spans="1:3" ht="15.75">
      <c r="A52" s="177" t="s">
        <v>188</v>
      </c>
      <c r="B52" s="194"/>
      <c r="C52" s="179"/>
    </row>
    <row r="53" spans="1:3" ht="15.75">
      <c r="A53" s="177" t="s">
        <v>189</v>
      </c>
      <c r="B53" s="194"/>
      <c r="C53" s="179"/>
    </row>
    <row r="54" spans="1:3" ht="15.75">
      <c r="A54" s="177" t="s">
        <v>190</v>
      </c>
      <c r="B54" s="194"/>
      <c r="C54" s="179"/>
    </row>
    <row r="55" spans="1:3" ht="15.75">
      <c r="A55" s="177" t="s">
        <v>191</v>
      </c>
      <c r="B55" s="194"/>
      <c r="C55" s="179"/>
    </row>
    <row r="56" spans="1:3" ht="15.75">
      <c r="A56" s="177" t="s">
        <v>192</v>
      </c>
      <c r="B56" s="194"/>
      <c r="C56" s="179"/>
    </row>
    <row r="57" spans="1:3" ht="15.75">
      <c r="A57" s="177" t="s">
        <v>193</v>
      </c>
      <c r="B57" s="194"/>
      <c r="C57" s="179"/>
    </row>
    <row r="58" spans="1:3" ht="15.75">
      <c r="A58" s="177" t="s">
        <v>194</v>
      </c>
      <c r="B58" s="194"/>
      <c r="C58" s="179"/>
    </row>
    <row r="59" spans="1:3" ht="15.75">
      <c r="A59" s="177" t="s">
        <v>195</v>
      </c>
      <c r="B59" s="194"/>
      <c r="C59" s="179"/>
    </row>
    <row r="60" spans="1:3" ht="15.75">
      <c r="A60" s="177" t="s">
        <v>196</v>
      </c>
      <c r="B60" s="194"/>
      <c r="C60" s="179"/>
    </row>
    <row r="61" spans="1:3" ht="15.75">
      <c r="A61" s="177" t="s">
        <v>197</v>
      </c>
      <c r="B61" s="213"/>
      <c r="C61" s="198"/>
    </row>
    <row r="62" spans="1:3" ht="15.75">
      <c r="A62" s="192" t="s">
        <v>112</v>
      </c>
      <c r="B62" s="194"/>
      <c r="C62" s="179"/>
    </row>
    <row r="63" spans="1:3" ht="15.75">
      <c r="A63" s="192" t="s">
        <v>113</v>
      </c>
      <c r="B63" s="194"/>
      <c r="C63" s="179"/>
    </row>
    <row r="64" spans="1:3" ht="15.75">
      <c r="A64" s="192" t="s">
        <v>114</v>
      </c>
      <c r="B64" s="194"/>
      <c r="C64" s="179"/>
    </row>
    <row r="65" spans="1:3" ht="15.75">
      <c r="A65" s="177"/>
      <c r="B65" s="199"/>
      <c r="C65" s="200"/>
    </row>
    <row r="66" spans="1:3" ht="15.75">
      <c r="A66" s="177" t="s">
        <v>198</v>
      </c>
      <c r="B66" s="181">
        <f>SUM(B47:B65)</f>
        <v>0</v>
      </c>
      <c r="C66" s="193">
        <f>SUM(C47:C65)</f>
        <v>0</v>
      </c>
    </row>
    <row r="67" spans="1:3" ht="15.75">
      <c r="A67" s="177"/>
      <c r="B67" s="199"/>
      <c r="C67" s="200"/>
    </row>
    <row r="68" spans="1:3" ht="15.75">
      <c r="A68" s="177" t="s">
        <v>199</v>
      </c>
      <c r="B68" s="190"/>
      <c r="C68" s="191"/>
    </row>
    <row r="69" spans="1:3" ht="15.75">
      <c r="A69" s="177" t="s">
        <v>117</v>
      </c>
      <c r="B69" s="194"/>
      <c r="C69" s="179"/>
    </row>
    <row r="70" spans="1:3" ht="15.75">
      <c r="A70" s="177" t="s">
        <v>118</v>
      </c>
      <c r="B70" s="194"/>
      <c r="C70" s="179"/>
    </row>
    <row r="71" spans="1:3" ht="15.75">
      <c r="A71" s="177" t="s">
        <v>119</v>
      </c>
      <c r="B71" s="194"/>
      <c r="C71" s="179"/>
    </row>
    <row r="72" spans="1:3" ht="15.75">
      <c r="A72" s="192" t="s">
        <v>115</v>
      </c>
      <c r="B72" s="194"/>
      <c r="C72" s="179"/>
    </row>
    <row r="73" spans="1:3" ht="15.75">
      <c r="A73" s="192" t="s">
        <v>248</v>
      </c>
      <c r="B73" s="194"/>
      <c r="C73" s="179"/>
    </row>
    <row r="74" spans="1:3" ht="15.75">
      <c r="A74" s="177" t="s">
        <v>200</v>
      </c>
      <c r="B74" s="194"/>
      <c r="C74" s="179"/>
    </row>
    <row r="75" spans="1:3" ht="15.75">
      <c r="A75" s="177"/>
      <c r="B75" s="199"/>
      <c r="C75" s="200"/>
    </row>
    <row r="76" spans="1:3" ht="15.75">
      <c r="A76" s="177" t="s">
        <v>201</v>
      </c>
      <c r="B76" s="181">
        <f>SUM(B69:B75)</f>
        <v>0</v>
      </c>
      <c r="C76" s="193">
        <f>SUM(C69:C75)</f>
        <v>0</v>
      </c>
    </row>
    <row r="77" spans="1:3" ht="15.75">
      <c r="A77" s="177" t="s">
        <v>243</v>
      </c>
      <c r="B77" s="214"/>
      <c r="C77" s="200"/>
    </row>
    <row r="78" spans="1:3" ht="16.5" thickBot="1">
      <c r="A78" s="215" t="s">
        <v>202</v>
      </c>
      <c r="B78" s="216">
        <f>B66+B76</f>
        <v>0</v>
      </c>
      <c r="C78" s="217">
        <f>C66+C76</f>
        <v>0</v>
      </c>
    </row>
    <row r="79" ht="16.5" thickTop="1"/>
  </sheetData>
  <sheetProtection password="D645" sheet="1"/>
  <printOptions/>
  <pageMargins left="0.2" right="0.2" top="0.25" bottom="0.25" header="0.3" footer="0.3"/>
  <pageSetup fitToHeight="1" fitToWidth="1" horizontalDpi="600" verticalDpi="600" orientation="portrait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9"/>
  <sheetViews>
    <sheetView zoomScalePageLayoutView="0" workbookViewId="0" topLeftCell="A1">
      <selection activeCell="B11" sqref="B11"/>
    </sheetView>
  </sheetViews>
  <sheetFormatPr defaultColWidth="8.796875" defaultRowHeight="15"/>
  <cols>
    <col min="1" max="1" width="29.59765625" style="24" bestFit="1" customWidth="1"/>
    <col min="2" max="2" width="23.796875" style="24" bestFit="1" customWidth="1"/>
    <col min="3" max="7" width="15.8984375" style="24" bestFit="1" customWidth="1"/>
    <col min="8" max="8" width="15.8984375" style="120" bestFit="1" customWidth="1"/>
    <col min="9" max="16384" width="8.8984375" style="24" customWidth="1"/>
  </cols>
  <sheetData>
    <row r="1" spans="1:8" ht="26.25">
      <c r="A1" s="218" t="str">
        <f>+JURAT!A8</f>
        <v>CAPTIVE INSURANCE COMPANY</v>
      </c>
      <c r="B1" s="4"/>
      <c r="C1" s="219"/>
      <c r="D1" s="219"/>
      <c r="E1" s="219"/>
      <c r="F1" s="219"/>
      <c r="G1" s="219"/>
      <c r="H1" s="220" t="s">
        <v>388</v>
      </c>
    </row>
    <row r="2" spans="1:8" ht="15.75">
      <c r="A2" s="129"/>
      <c r="B2" s="221"/>
      <c r="C2" s="219"/>
      <c r="D2" s="219"/>
      <c r="E2" s="219"/>
      <c r="F2" s="219"/>
      <c r="G2" s="219"/>
      <c r="H2" s="222"/>
    </row>
    <row r="3" spans="2:8" ht="15.75">
      <c r="B3" s="221"/>
      <c r="C3" s="219"/>
      <c r="D3" s="219"/>
      <c r="E3" s="219"/>
      <c r="F3" s="219"/>
      <c r="G3" s="219"/>
      <c r="H3" s="221"/>
    </row>
    <row r="4" spans="1:8" ht="15.75">
      <c r="A4" s="407" t="s">
        <v>32</v>
      </c>
      <c r="B4" s="223"/>
      <c r="C4" s="224"/>
      <c r="D4" s="224"/>
      <c r="E4" s="224"/>
      <c r="F4" s="224"/>
      <c r="G4" s="224"/>
      <c r="H4" s="225"/>
    </row>
    <row r="5" spans="1:8" ht="15.75">
      <c r="A5" s="408">
        <f>+JURAT!A9</f>
        <v>45657</v>
      </c>
      <c r="B5" s="221"/>
      <c r="C5" s="227"/>
      <c r="D5" s="219"/>
      <c r="E5" s="219"/>
      <c r="F5" s="219"/>
      <c r="G5" s="219"/>
      <c r="H5" s="228"/>
    </row>
    <row r="6" spans="1:8" ht="15.75">
      <c r="A6" s="409"/>
      <c r="B6" s="410"/>
      <c r="C6" s="411">
        <v>-1</v>
      </c>
      <c r="D6" s="411">
        <v>-2</v>
      </c>
      <c r="E6" s="411">
        <v>-3</v>
      </c>
      <c r="F6" s="411">
        <v>-4</v>
      </c>
      <c r="G6" s="411">
        <v>-5</v>
      </c>
      <c r="H6" s="412">
        <v>-6</v>
      </c>
    </row>
    <row r="7" spans="1:8" ht="15.75">
      <c r="A7" s="413"/>
      <c r="B7" s="414" t="s">
        <v>131</v>
      </c>
      <c r="C7" s="415" t="s">
        <v>1</v>
      </c>
      <c r="D7" s="415" t="s">
        <v>1</v>
      </c>
      <c r="E7" s="415" t="s">
        <v>43</v>
      </c>
      <c r="F7" s="415" t="s">
        <v>140</v>
      </c>
      <c r="G7" s="415" t="s">
        <v>44</v>
      </c>
      <c r="H7" s="415" t="s">
        <v>44</v>
      </c>
    </row>
    <row r="8" spans="1:8" ht="15.75">
      <c r="A8" s="416" t="s">
        <v>33</v>
      </c>
      <c r="B8" s="417" t="s">
        <v>139</v>
      </c>
      <c r="C8" s="418" t="s">
        <v>41</v>
      </c>
      <c r="D8" s="418" t="s">
        <v>42</v>
      </c>
      <c r="E8" s="418" t="s">
        <v>34</v>
      </c>
      <c r="F8" s="418" t="s">
        <v>141</v>
      </c>
      <c r="G8" s="418" t="s">
        <v>45</v>
      </c>
      <c r="H8" s="418" t="s">
        <v>45</v>
      </c>
    </row>
    <row r="9" spans="1:8" ht="15.75">
      <c r="A9" s="229"/>
      <c r="B9" s="230"/>
      <c r="C9" s="231"/>
      <c r="D9" s="231"/>
      <c r="E9" s="231"/>
      <c r="F9" s="231"/>
      <c r="G9" s="231"/>
      <c r="H9" s="231"/>
    </row>
    <row r="10" spans="1:8" ht="15.75">
      <c r="A10" s="229"/>
      <c r="B10" s="229"/>
      <c r="C10" s="231"/>
      <c r="D10" s="231"/>
      <c r="E10" s="231"/>
      <c r="F10" s="231"/>
      <c r="G10" s="231"/>
      <c r="H10" s="231"/>
    </row>
    <row r="11" spans="1:8" ht="15.75">
      <c r="A11" s="229"/>
      <c r="B11" s="229"/>
      <c r="C11" s="231"/>
      <c r="D11" s="231"/>
      <c r="E11" s="231"/>
      <c r="F11" s="231"/>
      <c r="G11" s="231"/>
      <c r="H11" s="231"/>
    </row>
    <row r="12" spans="1:9" ht="15.75">
      <c r="A12" s="229"/>
      <c r="B12" s="229"/>
      <c r="C12" s="231"/>
      <c r="D12" s="231"/>
      <c r="E12" s="231"/>
      <c r="F12" s="231"/>
      <c r="G12" s="231"/>
      <c r="H12" s="231"/>
      <c r="I12" s="232" t="s">
        <v>355</v>
      </c>
    </row>
    <row r="13" spans="1:9" ht="15.75">
      <c r="A13" s="229"/>
      <c r="B13" s="229"/>
      <c r="C13" s="231"/>
      <c r="D13" s="231"/>
      <c r="E13" s="231"/>
      <c r="F13" s="231"/>
      <c r="G13" s="231"/>
      <c r="H13" s="231"/>
      <c r="I13" s="232" t="s">
        <v>385</v>
      </c>
    </row>
    <row r="14" spans="1:8" ht="15.75">
      <c r="A14" s="229"/>
      <c r="B14" s="229"/>
      <c r="C14" s="231"/>
      <c r="D14" s="231"/>
      <c r="E14" s="231"/>
      <c r="F14" s="231"/>
      <c r="G14" s="231"/>
      <c r="H14" s="231"/>
    </row>
    <row r="15" spans="1:8" ht="15.75">
      <c r="A15" s="229"/>
      <c r="B15" s="229"/>
      <c r="C15" s="231"/>
      <c r="D15" s="231"/>
      <c r="E15" s="231"/>
      <c r="F15" s="231"/>
      <c r="G15" s="231"/>
      <c r="H15" s="231"/>
    </row>
    <row r="16" spans="1:8" ht="15.75">
      <c r="A16" s="229"/>
      <c r="B16" s="229"/>
      <c r="C16" s="231"/>
      <c r="D16" s="231"/>
      <c r="E16" s="231"/>
      <c r="F16" s="231"/>
      <c r="G16" s="231"/>
      <c r="H16" s="231"/>
    </row>
    <row r="17" spans="1:8" ht="15.75">
      <c r="A17" s="229"/>
      <c r="B17" s="229"/>
      <c r="C17" s="231"/>
      <c r="D17" s="231"/>
      <c r="E17" s="231"/>
      <c r="F17" s="231"/>
      <c r="G17" s="231"/>
      <c r="H17" s="231"/>
    </row>
    <row r="18" spans="1:8" ht="15.75">
      <c r="A18" s="229"/>
      <c r="B18" s="229"/>
      <c r="C18" s="231"/>
      <c r="D18" s="231"/>
      <c r="E18" s="231"/>
      <c r="F18" s="231"/>
      <c r="G18" s="231"/>
      <c r="H18" s="231"/>
    </row>
    <row r="19" spans="1:8" ht="15.75">
      <c r="A19" s="229"/>
      <c r="B19" s="229"/>
      <c r="C19" s="231"/>
      <c r="D19" s="231"/>
      <c r="E19" s="231"/>
      <c r="F19" s="231"/>
      <c r="G19" s="231"/>
      <c r="H19" s="231"/>
    </row>
    <row r="20" spans="1:8" ht="15.75">
      <c r="A20" s="229"/>
      <c r="B20" s="229"/>
      <c r="C20" s="231"/>
      <c r="D20" s="231"/>
      <c r="E20" s="231"/>
      <c r="F20" s="231"/>
      <c r="G20" s="231"/>
      <c r="H20" s="231"/>
    </row>
    <row r="21" spans="1:8" ht="15.75">
      <c r="A21" s="229"/>
      <c r="B21" s="229"/>
      <c r="C21" s="231"/>
      <c r="D21" s="231"/>
      <c r="E21" s="231"/>
      <c r="F21" s="231"/>
      <c r="G21" s="231"/>
      <c r="H21" s="231"/>
    </row>
    <row r="22" spans="1:8" ht="15.75">
      <c r="A22" s="229"/>
      <c r="B22" s="229"/>
      <c r="C22" s="231"/>
      <c r="D22" s="231"/>
      <c r="E22" s="231"/>
      <c r="F22" s="231"/>
      <c r="G22" s="231"/>
      <c r="H22" s="231"/>
    </row>
    <row r="23" spans="1:8" ht="15.75">
      <c r="A23" s="229"/>
      <c r="B23" s="229"/>
      <c r="C23" s="231"/>
      <c r="D23" s="231"/>
      <c r="E23" s="231"/>
      <c r="F23" s="231"/>
      <c r="G23" s="231"/>
      <c r="H23" s="231"/>
    </row>
    <row r="24" spans="1:8" ht="15.75">
      <c r="A24" s="229"/>
      <c r="B24" s="229"/>
      <c r="C24" s="231"/>
      <c r="D24" s="231"/>
      <c r="E24" s="231"/>
      <c r="F24" s="231"/>
      <c r="G24" s="231"/>
      <c r="H24" s="231"/>
    </row>
    <row r="25" spans="1:8" ht="15.75">
      <c r="A25" s="229"/>
      <c r="B25" s="229"/>
      <c r="C25" s="231"/>
      <c r="D25" s="231"/>
      <c r="E25" s="231"/>
      <c r="F25" s="231"/>
      <c r="G25" s="231"/>
      <c r="H25" s="231"/>
    </row>
    <row r="26" spans="1:8" ht="15.75">
      <c r="A26" s="229"/>
      <c r="B26" s="229"/>
      <c r="C26" s="231"/>
      <c r="D26" s="231"/>
      <c r="E26" s="231"/>
      <c r="F26" s="231"/>
      <c r="G26" s="231"/>
      <c r="H26" s="231"/>
    </row>
    <row r="27" spans="1:8" ht="15.75">
      <c r="A27" s="229"/>
      <c r="B27" s="229"/>
      <c r="C27" s="231"/>
      <c r="D27" s="231"/>
      <c r="E27" s="231"/>
      <c r="F27" s="231"/>
      <c r="G27" s="231"/>
      <c r="H27" s="231"/>
    </row>
    <row r="28" spans="1:8" ht="15.75">
      <c r="A28" s="229"/>
      <c r="B28" s="229"/>
      <c r="C28" s="231"/>
      <c r="D28" s="231"/>
      <c r="E28" s="231"/>
      <c r="F28" s="231"/>
      <c r="G28" s="231"/>
      <c r="H28" s="231"/>
    </row>
    <row r="29" spans="1:8" ht="15.75">
      <c r="A29" s="229"/>
      <c r="B29" s="229"/>
      <c r="C29" s="231"/>
      <c r="D29" s="231"/>
      <c r="E29" s="231"/>
      <c r="F29" s="231"/>
      <c r="G29" s="231"/>
      <c r="H29" s="231"/>
    </row>
    <row r="30" spans="1:8" ht="15.75">
      <c r="A30" s="229"/>
      <c r="B30" s="229"/>
      <c r="C30" s="231"/>
      <c r="D30" s="231"/>
      <c r="E30" s="231"/>
      <c r="F30" s="231"/>
      <c r="G30" s="231"/>
      <c r="H30" s="231"/>
    </row>
    <row r="31" spans="1:8" ht="15.75">
      <c r="A31" s="229"/>
      <c r="B31" s="229"/>
      <c r="C31" s="231"/>
      <c r="D31" s="231"/>
      <c r="E31" s="231"/>
      <c r="F31" s="231"/>
      <c r="G31" s="231"/>
      <c r="H31" s="231"/>
    </row>
    <row r="32" spans="1:8" ht="15.75">
      <c r="A32" s="233"/>
      <c r="B32" s="233"/>
      <c r="C32" s="234"/>
      <c r="D32" s="234"/>
      <c r="E32" s="234"/>
      <c r="F32" s="234"/>
      <c r="G32" s="234"/>
      <c r="H32" s="234"/>
    </row>
    <row r="33" spans="1:8" ht="15.75">
      <c r="A33" s="235"/>
      <c r="B33" s="235"/>
      <c r="C33" s="236"/>
      <c r="D33" s="236"/>
      <c r="E33" s="236"/>
      <c r="F33" s="236"/>
      <c r="G33" s="236"/>
      <c r="H33" s="236"/>
    </row>
    <row r="34" spans="1:8" ht="16.5" thickBot="1">
      <c r="A34" s="237"/>
      <c r="B34" s="235"/>
      <c r="C34" s="238">
        <f aca="true" t="shared" si="0" ref="C34:H34">SUM(C9:C32)</f>
        <v>0</v>
      </c>
      <c r="D34" s="238">
        <f t="shared" si="0"/>
        <v>0</v>
      </c>
      <c r="E34" s="238">
        <f t="shared" si="0"/>
        <v>0</v>
      </c>
      <c r="F34" s="238">
        <f t="shared" si="0"/>
        <v>0</v>
      </c>
      <c r="G34" s="238">
        <f t="shared" si="0"/>
        <v>0</v>
      </c>
      <c r="H34" s="238">
        <f t="shared" si="0"/>
        <v>0</v>
      </c>
    </row>
    <row r="35" spans="1:8" ht="16.5" thickTop="1">
      <c r="A35" s="239"/>
      <c r="B35" s="235"/>
      <c r="C35" s="240" t="s">
        <v>35</v>
      </c>
      <c r="D35" s="240" t="s">
        <v>36</v>
      </c>
      <c r="E35" s="240" t="s">
        <v>37</v>
      </c>
      <c r="F35" s="240" t="s">
        <v>38</v>
      </c>
      <c r="G35" s="240" t="s">
        <v>39</v>
      </c>
      <c r="H35" s="240" t="s">
        <v>40</v>
      </c>
    </row>
    <row r="36" spans="1:8" ht="15.75">
      <c r="A36" s="235"/>
      <c r="B36" s="235"/>
      <c r="C36" s="235"/>
      <c r="D36" s="235"/>
      <c r="E36" s="235"/>
      <c r="F36" s="235"/>
      <c r="G36" s="235"/>
      <c r="H36" s="240"/>
    </row>
    <row r="37" spans="1:7" ht="15.75">
      <c r="A37" s="241"/>
      <c r="B37" s="241"/>
      <c r="C37" s="241"/>
      <c r="D37" s="241"/>
      <c r="E37" s="241"/>
      <c r="F37" s="241"/>
      <c r="G37" s="241"/>
    </row>
    <row r="38" spans="1:7" ht="15.75">
      <c r="A38" s="120"/>
      <c r="B38" s="120"/>
      <c r="C38" s="120"/>
      <c r="D38" s="120"/>
      <c r="E38" s="120"/>
      <c r="F38" s="120"/>
      <c r="G38" s="120"/>
    </row>
    <row r="39" spans="1:7" ht="15.75">
      <c r="A39" s="120"/>
      <c r="B39" s="120"/>
      <c r="C39" s="120"/>
      <c r="D39" s="120"/>
      <c r="E39" s="120"/>
      <c r="F39" s="120"/>
      <c r="G39" s="120"/>
    </row>
  </sheetData>
  <sheetProtection formatColumns="0" formatRows="0" insertRows="0" deleteRows="0"/>
  <printOptions/>
  <pageMargins left="0.7" right="0.7" top="0.25" bottom="0.25" header="0.3" footer="0.3"/>
  <pageSetup fitToHeight="1" fitToWidth="1" horizontalDpi="600" verticalDpi="600" orientation="landscape" paperSize="5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40.09765625" style="24" customWidth="1"/>
    <col min="2" max="3" width="15.8984375" style="24" bestFit="1" customWidth="1"/>
    <col min="4" max="4" width="8.8984375" style="24" customWidth="1"/>
    <col min="5" max="6" width="11.59765625" style="24" customWidth="1"/>
    <col min="7" max="16384" width="8.8984375" style="24" customWidth="1"/>
  </cols>
  <sheetData>
    <row r="1" spans="1:3" ht="26.25">
      <c r="A1" s="242" t="str">
        <f>+JURAT!A8</f>
        <v>CAPTIVE INSURANCE COMPANY</v>
      </c>
      <c r="B1" s="4"/>
      <c r="C1" s="171" t="s">
        <v>19</v>
      </c>
    </row>
    <row r="2" spans="1:3" ht="15.75">
      <c r="A2" s="129"/>
      <c r="B2" s="75"/>
      <c r="C2" s="171"/>
    </row>
    <row r="3" spans="1:3" ht="15.75">
      <c r="A3" s="419" t="s">
        <v>20</v>
      </c>
      <c r="B3" s="420"/>
      <c r="C3" s="421"/>
    </row>
    <row r="4" spans="1:3" ht="15.75">
      <c r="A4" s="422"/>
      <c r="B4" s="423">
        <v>-1</v>
      </c>
      <c r="C4" s="424">
        <v>-2</v>
      </c>
    </row>
    <row r="5" spans="1:3" ht="15.75">
      <c r="A5" s="425"/>
      <c r="B5" s="426">
        <f>+'(2) BALANCE SHEET'!B6</f>
        <v>45657</v>
      </c>
      <c r="C5" s="426">
        <f>+'(2) BALANCE SHEET'!C6</f>
        <v>45291</v>
      </c>
    </row>
    <row r="6" spans="1:3" ht="15.75">
      <c r="A6" s="427"/>
      <c r="B6" s="422" t="s">
        <v>5</v>
      </c>
      <c r="C6" s="428" t="s">
        <v>6</v>
      </c>
    </row>
    <row r="7" spans="1:3" ht="15.75">
      <c r="A7" s="177"/>
      <c r="B7" s="243"/>
      <c r="C7" s="244"/>
    </row>
    <row r="8" spans="1:5" ht="15.75">
      <c r="A8" s="177"/>
      <c r="B8" s="177"/>
      <c r="C8" s="245"/>
      <c r="E8" s="119"/>
    </row>
    <row r="9" spans="1:5" ht="15.75">
      <c r="A9" s="196" t="s">
        <v>173</v>
      </c>
      <c r="B9" s="181">
        <f>'(5) PREMIUMS'!B57+'(5) PREMIUMS'!C57-'(5) PREMIUMS'!D57</f>
        <v>0</v>
      </c>
      <c r="C9" s="179"/>
      <c r="E9" s="137"/>
    </row>
    <row r="10" spans="1:5" ht="15.75">
      <c r="A10" s="196" t="s">
        <v>236</v>
      </c>
      <c r="B10" s="181">
        <f>'(5) PREMIUMS'!E57+'(5) PREMIUMS'!G57+'(5) PREMIUMS'!F57-'(5) PREMIUMS'!H57</f>
        <v>0</v>
      </c>
      <c r="C10" s="179"/>
      <c r="E10" s="137"/>
    </row>
    <row r="11" spans="1:5" ht="15.75">
      <c r="A11" s="196" t="s">
        <v>174</v>
      </c>
      <c r="B11" s="246">
        <f>-'(6a) REINSURANCE CEDED'!H68+'(6a) REINSURANCE CEDED'!I68</f>
        <v>0</v>
      </c>
      <c r="C11" s="179"/>
      <c r="E11" s="137"/>
    </row>
    <row r="12" spans="1:7" ht="15.75">
      <c r="A12" s="184" t="s">
        <v>175</v>
      </c>
      <c r="B12" s="181">
        <f>SUM(B9:B11)</f>
        <v>0</v>
      </c>
      <c r="C12" s="186">
        <f>SUM(C9:C11)</f>
        <v>0</v>
      </c>
      <c r="E12" s="137"/>
      <c r="F12" s="137"/>
      <c r="G12" s="119"/>
    </row>
    <row r="13" spans="1:3" ht="15.75">
      <c r="A13" s="177"/>
      <c r="B13" s="190"/>
      <c r="C13" s="179"/>
    </row>
    <row r="14" spans="1:3" ht="15.75">
      <c r="A14" s="177" t="s">
        <v>120</v>
      </c>
      <c r="B14" s="194"/>
      <c r="C14" s="179"/>
    </row>
    <row r="15" spans="1:3" ht="15.75">
      <c r="A15" s="177"/>
      <c r="B15" s="199"/>
      <c r="C15" s="200"/>
    </row>
    <row r="16" spans="1:3" ht="15.75">
      <c r="A16" s="177" t="s">
        <v>121</v>
      </c>
      <c r="B16" s="181">
        <f>SUM(B12:B15)</f>
        <v>0</v>
      </c>
      <c r="C16" s="193">
        <f>SUM(C12:C15)</f>
        <v>0</v>
      </c>
    </row>
    <row r="17" spans="1:3" ht="15.75">
      <c r="A17" s="177" t="s">
        <v>122</v>
      </c>
      <c r="B17" s="194"/>
      <c r="C17" s="179"/>
    </row>
    <row r="18" spans="1:3" ht="15.75">
      <c r="A18" s="177" t="s">
        <v>123</v>
      </c>
      <c r="B18" s="194"/>
      <c r="C18" s="179"/>
    </row>
    <row r="19" spans="1:3" ht="15.75">
      <c r="A19" s="177"/>
      <c r="B19" s="199"/>
      <c r="C19" s="200"/>
    </row>
    <row r="20" spans="1:3" ht="15.75">
      <c r="A20" s="177" t="s">
        <v>124</v>
      </c>
      <c r="B20" s="181">
        <f>SUM(B15:B19)</f>
        <v>0</v>
      </c>
      <c r="C20" s="193">
        <f>SUM(C15:C19)</f>
        <v>0</v>
      </c>
    </row>
    <row r="21" spans="1:3" ht="15.75">
      <c r="A21" s="177"/>
      <c r="B21" s="190"/>
      <c r="C21" s="191"/>
    </row>
    <row r="22" spans="1:3" ht="15.75">
      <c r="A22" s="177" t="s">
        <v>21</v>
      </c>
      <c r="B22" s="190"/>
      <c r="C22" s="191"/>
    </row>
    <row r="23" spans="1:3" ht="15.75">
      <c r="A23" s="196" t="s">
        <v>183</v>
      </c>
      <c r="B23" s="181">
        <f>'(8) LOSS &amp; LAE PAID &amp; INCURRED'!H55</f>
        <v>0</v>
      </c>
      <c r="C23" s="179"/>
    </row>
    <row r="24" spans="1:3" ht="15.75">
      <c r="A24" s="247" t="s">
        <v>289</v>
      </c>
      <c r="B24" s="188"/>
      <c r="C24" s="189"/>
    </row>
    <row r="25" spans="1:3" ht="15.75">
      <c r="A25" s="247" t="s">
        <v>203</v>
      </c>
      <c r="B25" s="194"/>
      <c r="C25" s="179"/>
    </row>
    <row r="26" spans="1:3" ht="15.75">
      <c r="A26" s="247" t="s">
        <v>254</v>
      </c>
      <c r="B26" s="194"/>
      <c r="C26" s="179"/>
    </row>
    <row r="27" spans="1:3" ht="15.75">
      <c r="A27" s="247" t="s">
        <v>290</v>
      </c>
      <c r="B27" s="194"/>
      <c r="C27" s="179"/>
    </row>
    <row r="28" spans="1:3" ht="15.75">
      <c r="A28" s="247" t="s">
        <v>293</v>
      </c>
      <c r="B28" s="248">
        <f>SUM(B25:B27)</f>
        <v>0</v>
      </c>
      <c r="C28" s="249">
        <f>SUM(C25:C27)</f>
        <v>0</v>
      </c>
    </row>
    <row r="29" spans="1:3" ht="15.75">
      <c r="A29" s="247"/>
      <c r="B29" s="189"/>
      <c r="C29" s="250"/>
    </row>
    <row r="30" spans="1:3" ht="15.75">
      <c r="A30" s="177" t="s">
        <v>291</v>
      </c>
      <c r="B30" s="181">
        <f>+B28+B23</f>
        <v>0</v>
      </c>
      <c r="C30" s="193">
        <f>+C28+C23</f>
        <v>0</v>
      </c>
    </row>
    <row r="31" spans="1:3" ht="15.75">
      <c r="A31" s="177" t="s">
        <v>292</v>
      </c>
      <c r="B31" s="248">
        <f>B20-B30</f>
        <v>0</v>
      </c>
      <c r="C31" s="249">
        <f>C20-C30</f>
        <v>0</v>
      </c>
    </row>
    <row r="32" spans="1:3" ht="15.75">
      <c r="A32" s="177" t="s">
        <v>294</v>
      </c>
      <c r="B32" s="190" t="s">
        <v>1</v>
      </c>
      <c r="C32" s="191" t="s">
        <v>1</v>
      </c>
    </row>
    <row r="33" spans="1:3" ht="15.75">
      <c r="A33" s="177" t="s">
        <v>204</v>
      </c>
      <c r="B33" s="194"/>
      <c r="C33" s="179"/>
    </row>
    <row r="34" spans="1:3" ht="15.75">
      <c r="A34" s="177" t="s">
        <v>205</v>
      </c>
      <c r="B34" s="194"/>
      <c r="C34" s="179"/>
    </row>
    <row r="35" spans="1:3" ht="15.75">
      <c r="A35" s="177" t="s">
        <v>386</v>
      </c>
      <c r="B35" s="194"/>
      <c r="C35" s="179"/>
    </row>
    <row r="36" spans="1:3" ht="15.75">
      <c r="A36" s="177" t="s">
        <v>206</v>
      </c>
      <c r="B36" s="248">
        <f>SUM(B31:B35)</f>
        <v>0</v>
      </c>
      <c r="C36" s="249">
        <f>SUM(C31:C35)</f>
        <v>0</v>
      </c>
    </row>
    <row r="37" spans="1:3" ht="15.75">
      <c r="A37" s="177" t="s">
        <v>295</v>
      </c>
      <c r="B37" s="190" t="s">
        <v>1</v>
      </c>
      <c r="C37" s="191" t="s">
        <v>1</v>
      </c>
    </row>
    <row r="38" spans="1:3" ht="15.75">
      <c r="A38" s="177" t="s">
        <v>207</v>
      </c>
      <c r="B38" s="194"/>
      <c r="C38" s="179"/>
    </row>
    <row r="39" spans="1:3" ht="15.75">
      <c r="A39" s="177" t="s">
        <v>208</v>
      </c>
      <c r="B39" s="194"/>
      <c r="C39" s="179"/>
    </row>
    <row r="40" spans="1:3" ht="15.75">
      <c r="A40" s="177"/>
      <c r="B40" s="199"/>
      <c r="C40" s="200"/>
    </row>
    <row r="41" spans="1:3" ht="16.5" thickBot="1">
      <c r="A41" s="177" t="s">
        <v>209</v>
      </c>
      <c r="B41" s="181">
        <f>B36-B38-B39</f>
        <v>0</v>
      </c>
      <c r="C41" s="217">
        <f>C36-C38-C39</f>
        <v>0</v>
      </c>
    </row>
    <row r="42" spans="1:3" ht="16.5" thickTop="1">
      <c r="A42" s="109" t="s">
        <v>210</v>
      </c>
      <c r="B42" s="202"/>
      <c r="C42" s="202"/>
    </row>
    <row r="43" spans="1:3" ht="15.75">
      <c r="A43" s="75"/>
      <c r="B43" s="251"/>
      <c r="C43" s="251"/>
    </row>
    <row r="44" spans="1:3" ht="15.75">
      <c r="A44" s="75"/>
      <c r="B44" s="251"/>
      <c r="C44" s="251"/>
    </row>
    <row r="45" spans="1:3" ht="15.75">
      <c r="A45" s="252"/>
      <c r="B45" s="253"/>
      <c r="C45" s="254"/>
    </row>
    <row r="46" spans="1:3" ht="15.75">
      <c r="A46" s="255" t="s">
        <v>22</v>
      </c>
      <c r="B46" s="256"/>
      <c r="C46" s="257"/>
    </row>
    <row r="47" spans="1:3" ht="15.75">
      <c r="A47" s="258"/>
      <c r="B47" s="251"/>
      <c r="C47" s="250"/>
    </row>
    <row r="48" spans="1:3" ht="15.75">
      <c r="A48" s="243" t="s">
        <v>215</v>
      </c>
      <c r="B48" s="248">
        <f>C63</f>
        <v>0</v>
      </c>
      <c r="C48" s="259"/>
    </row>
    <row r="49" spans="1:3" ht="15.75">
      <c r="A49" s="177" t="s">
        <v>216</v>
      </c>
      <c r="B49" s="181">
        <f>B41</f>
        <v>0</v>
      </c>
      <c r="C49" s="193">
        <f>C41</f>
        <v>0</v>
      </c>
    </row>
    <row r="50" spans="1:3" ht="15.75">
      <c r="A50" s="177" t="s">
        <v>217</v>
      </c>
      <c r="B50" s="194"/>
      <c r="C50" s="179"/>
    </row>
    <row r="51" spans="1:3" ht="15.75">
      <c r="A51" s="177" t="s">
        <v>23</v>
      </c>
      <c r="B51" s="190"/>
      <c r="C51" s="191"/>
    </row>
    <row r="52" spans="1:3" ht="15.75">
      <c r="A52" s="177" t="s">
        <v>218</v>
      </c>
      <c r="B52" s="190"/>
      <c r="C52" s="191"/>
    </row>
    <row r="53" spans="1:3" ht="15.75">
      <c r="A53" s="177" t="s">
        <v>125</v>
      </c>
      <c r="B53" s="194"/>
      <c r="C53" s="179"/>
    </row>
    <row r="54" spans="1:3" ht="15.75">
      <c r="A54" s="177" t="s">
        <v>126</v>
      </c>
      <c r="B54" s="194"/>
      <c r="C54" s="179"/>
    </row>
    <row r="55" spans="1:3" ht="15.75">
      <c r="A55" s="177" t="s">
        <v>127</v>
      </c>
      <c r="B55" s="194"/>
      <c r="C55" s="179"/>
    </row>
    <row r="56" spans="1:3" ht="15.75">
      <c r="A56" s="177" t="s">
        <v>219</v>
      </c>
      <c r="B56" s="213"/>
      <c r="C56" s="198"/>
    </row>
    <row r="57" spans="1:3" ht="15.75">
      <c r="A57" s="177" t="s">
        <v>128</v>
      </c>
      <c r="B57" s="194"/>
      <c r="C57" s="179"/>
    </row>
    <row r="58" spans="1:3" ht="15.75">
      <c r="A58" s="177" t="s">
        <v>129</v>
      </c>
      <c r="B58" s="194"/>
      <c r="C58" s="179"/>
    </row>
    <row r="59" spans="1:3" ht="15.75">
      <c r="A59" s="177" t="s">
        <v>220</v>
      </c>
      <c r="B59" s="194"/>
      <c r="C59" s="179"/>
    </row>
    <row r="60" spans="1:3" ht="15.75">
      <c r="A60" s="192" t="s">
        <v>221</v>
      </c>
      <c r="B60" s="194"/>
      <c r="C60" s="179"/>
    </row>
    <row r="61" spans="1:3" ht="15.75">
      <c r="A61" s="192" t="s">
        <v>130</v>
      </c>
      <c r="B61" s="194"/>
      <c r="C61" s="179"/>
    </row>
    <row r="62" spans="1:3" ht="15.75">
      <c r="A62" s="177"/>
      <c r="B62" s="199"/>
      <c r="C62" s="200"/>
    </row>
    <row r="63" spans="1:3" ht="16.5" thickBot="1">
      <c r="A63" s="177" t="s">
        <v>222</v>
      </c>
      <c r="B63" s="181">
        <f>SUM(B47:B62)</f>
        <v>0</v>
      </c>
      <c r="C63" s="217">
        <f>SUM(C47:C62)</f>
        <v>0</v>
      </c>
    </row>
    <row r="64" spans="1:3" ht="16.5" thickTop="1">
      <c r="A64" s="109" t="s">
        <v>211</v>
      </c>
      <c r="B64" s="260"/>
      <c r="C64" s="260"/>
    </row>
  </sheetData>
  <sheetProtection password="D645" sheet="1"/>
  <printOptions/>
  <pageMargins left="0.2" right="0.2" top="0.25" bottom="0.25" header="0.3" footer="0.3"/>
  <pageSetup fitToHeight="1" fitToWidth="1" horizontalDpi="600" verticalDpi="600" orientation="portrait" paperSize="5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35">
      <selection activeCell="A96" sqref="A96:H96"/>
    </sheetView>
  </sheetViews>
  <sheetFormatPr defaultColWidth="8.796875" defaultRowHeight="15"/>
  <cols>
    <col min="1" max="1" width="5.19921875" style="7" customWidth="1"/>
    <col min="2" max="2" width="4.296875" style="7" customWidth="1"/>
    <col min="3" max="3" width="14.3984375" style="7" customWidth="1"/>
    <col min="4" max="4" width="13.3984375" style="7" bestFit="1" customWidth="1"/>
    <col min="5" max="5" width="17.3984375" style="7" customWidth="1"/>
    <col min="6" max="6" width="10.796875" style="7" customWidth="1"/>
    <col min="7" max="8" width="21.796875" style="7" customWidth="1"/>
    <col min="9" max="9" width="9.3984375" style="7" bestFit="1" customWidth="1"/>
    <col min="10" max="10" width="19.796875" style="7" customWidth="1"/>
    <col min="11" max="16384" width="8.8984375" style="7" customWidth="1"/>
  </cols>
  <sheetData>
    <row r="1" spans="1:8" ht="15" customHeight="1">
      <c r="A1" s="2" t="str">
        <f>+JURAT!A8</f>
        <v>CAPTIVE INSURANCE COMPANY</v>
      </c>
      <c r="B1" s="3"/>
      <c r="C1" s="3"/>
      <c r="D1" s="4"/>
      <c r="E1" s="3"/>
      <c r="F1" s="3"/>
      <c r="G1" s="5"/>
      <c r="H1" s="6" t="s">
        <v>80</v>
      </c>
    </row>
    <row r="2" spans="1:8" ht="15" customHeight="1">
      <c r="A2" s="517">
        <f>+JURAT!A9</f>
        <v>45657</v>
      </c>
      <c r="B2" s="517"/>
      <c r="C2" s="517"/>
      <c r="D2" s="3"/>
      <c r="E2" s="3"/>
      <c r="F2" s="3"/>
      <c r="G2" s="5"/>
      <c r="H2" s="5"/>
    </row>
    <row r="3" spans="4:8" ht="15" customHeight="1">
      <c r="D3" s="3"/>
      <c r="E3" s="3"/>
      <c r="F3" s="3"/>
      <c r="G3" s="5"/>
      <c r="H3" s="5"/>
    </row>
    <row r="4" spans="1:8" ht="15" customHeight="1">
      <c r="A4" s="511" t="s">
        <v>18</v>
      </c>
      <c r="B4" s="511"/>
      <c r="C4" s="511"/>
      <c r="D4" s="511"/>
      <c r="E4" s="511"/>
      <c r="F4" s="511"/>
      <c r="G4" s="511"/>
      <c r="H4" s="511"/>
    </row>
    <row r="5" spans="1:8" ht="15" customHeight="1">
      <c r="A5" s="8"/>
      <c r="B5" s="9"/>
      <c r="C5" s="10"/>
      <c r="D5" s="10"/>
      <c r="E5" s="10"/>
      <c r="F5" s="10"/>
      <c r="G5" s="10"/>
      <c r="H5" s="5"/>
    </row>
    <row r="6" spans="1:8" ht="15" customHeight="1">
      <c r="A6" s="8"/>
      <c r="B6" s="8"/>
      <c r="C6" s="10"/>
      <c r="D6" s="10"/>
      <c r="E6" s="10"/>
      <c r="F6" s="10"/>
      <c r="G6" s="10"/>
      <c r="H6" s="5"/>
    </row>
    <row r="7" spans="1:8" s="11" customFormat="1" ht="15" customHeight="1">
      <c r="A7" s="512" t="s">
        <v>309</v>
      </c>
      <c r="B7" s="512"/>
      <c r="C7" s="512"/>
      <c r="D7" s="512"/>
      <c r="E7" s="512"/>
      <c r="F7" s="512"/>
      <c r="G7" s="512"/>
      <c r="H7" s="512"/>
    </row>
    <row r="8" spans="1:8" s="11" customFormat="1" ht="15" customHeight="1">
      <c r="A8" s="12"/>
      <c r="B8" s="13"/>
      <c r="C8" s="13"/>
      <c r="D8" s="14"/>
      <c r="E8" s="14"/>
      <c r="F8" s="14"/>
      <c r="G8" s="14"/>
      <c r="H8" s="15"/>
    </row>
    <row r="9" spans="1:8" ht="15" customHeight="1">
      <c r="A9" s="16">
        <v>1</v>
      </c>
      <c r="B9" s="3" t="s">
        <v>333</v>
      </c>
      <c r="C9" s="3"/>
      <c r="D9" s="3"/>
      <c r="E9" s="3"/>
      <c r="F9" s="3"/>
      <c r="G9" s="3"/>
      <c r="H9" s="5"/>
    </row>
    <row r="10" spans="1:8" ht="15" customHeight="1" thickBot="1">
      <c r="A10" s="16"/>
      <c r="B10" s="3"/>
      <c r="C10" s="3"/>
      <c r="D10" s="3"/>
      <c r="E10" s="3"/>
      <c r="F10" s="3"/>
      <c r="G10" s="3"/>
      <c r="H10" s="5"/>
    </row>
    <row r="11" spans="1:8" ht="15" customHeight="1" thickBot="1">
      <c r="A11" s="17"/>
      <c r="B11" s="544" t="s">
        <v>318</v>
      </c>
      <c r="C11" s="545"/>
      <c r="D11" s="546"/>
      <c r="E11" s="547" t="s">
        <v>320</v>
      </c>
      <c r="F11" s="545"/>
      <c r="G11" s="548"/>
      <c r="H11" s="18" t="s">
        <v>326</v>
      </c>
    </row>
    <row r="12" spans="1:8" ht="15" customHeight="1" thickBot="1">
      <c r="A12" s="17"/>
      <c r="B12" s="533"/>
      <c r="C12" s="534"/>
      <c r="D12" s="535"/>
      <c r="E12" s="536"/>
      <c r="F12" s="534"/>
      <c r="G12" s="537"/>
      <c r="H12" s="19"/>
    </row>
    <row r="13" spans="1:8" ht="15" customHeight="1" thickBot="1">
      <c r="A13" s="17"/>
      <c r="B13" s="533"/>
      <c r="C13" s="534"/>
      <c r="D13" s="535"/>
      <c r="E13" s="536"/>
      <c r="F13" s="534"/>
      <c r="G13" s="537"/>
      <c r="H13" s="19"/>
    </row>
    <row r="14" spans="1:8" ht="15" customHeight="1" thickBot="1">
      <c r="A14" s="17"/>
      <c r="B14" s="533"/>
      <c r="C14" s="534"/>
      <c r="D14" s="535"/>
      <c r="E14" s="536"/>
      <c r="F14" s="534"/>
      <c r="G14" s="537"/>
      <c r="H14" s="19"/>
    </row>
    <row r="15" spans="1:8" ht="15" customHeight="1" thickBot="1">
      <c r="A15" s="17"/>
      <c r="B15" s="533"/>
      <c r="C15" s="534"/>
      <c r="D15" s="535"/>
      <c r="E15" s="536"/>
      <c r="F15" s="534"/>
      <c r="G15" s="537"/>
      <c r="H15" s="20"/>
    </row>
    <row r="16" spans="1:8" ht="15" customHeight="1">
      <c r="A16" s="17"/>
      <c r="B16" s="21"/>
      <c r="C16" s="21"/>
      <c r="D16" s="21"/>
      <c r="E16" s="21"/>
      <c r="F16" s="21"/>
      <c r="G16" s="21"/>
      <c r="H16" s="21"/>
    </row>
    <row r="17" spans="1:8" ht="15" customHeight="1" thickBot="1">
      <c r="A17" s="22"/>
      <c r="B17" s="3" t="s">
        <v>379</v>
      </c>
      <c r="C17" s="23"/>
      <c r="D17" s="23"/>
      <c r="E17" s="23"/>
      <c r="F17" s="23"/>
      <c r="H17" s="24"/>
    </row>
    <row r="18" spans="1:8" ht="15" customHeight="1" thickBot="1">
      <c r="A18" s="22"/>
      <c r="B18" s="3" t="s">
        <v>328</v>
      </c>
      <c r="C18" s="23"/>
      <c r="D18" s="23"/>
      <c r="E18" s="23"/>
      <c r="F18" s="23"/>
      <c r="H18" s="25" t="s">
        <v>95</v>
      </c>
    </row>
    <row r="19" spans="1:8" ht="15" customHeight="1">
      <c r="A19" s="22"/>
      <c r="B19" s="3"/>
      <c r="C19" s="23"/>
      <c r="D19" s="23"/>
      <c r="E19" s="23"/>
      <c r="F19" s="23"/>
      <c r="H19" s="26"/>
    </row>
    <row r="20" spans="2:8" ht="15" customHeight="1" thickBot="1">
      <c r="B20" s="27" t="s">
        <v>304</v>
      </c>
      <c r="C20" s="23"/>
      <c r="D20" s="23"/>
      <c r="E20" s="23"/>
      <c r="F20" s="23"/>
      <c r="G20" s="23"/>
      <c r="H20" s="28"/>
    </row>
    <row r="21" spans="2:8" ht="15" customHeight="1">
      <c r="B21" s="538"/>
      <c r="C21" s="539"/>
      <c r="D21" s="539"/>
      <c r="E21" s="539"/>
      <c r="F21" s="539"/>
      <c r="G21" s="539"/>
      <c r="H21" s="540"/>
    </row>
    <row r="22" spans="2:8" ht="15" customHeight="1" thickBot="1">
      <c r="B22" s="541"/>
      <c r="C22" s="542"/>
      <c r="D22" s="542"/>
      <c r="E22" s="542"/>
      <c r="F22" s="542"/>
      <c r="G22" s="542"/>
      <c r="H22" s="543"/>
    </row>
    <row r="23" spans="2:8" ht="15" customHeight="1" thickBot="1">
      <c r="B23" s="27"/>
      <c r="C23" s="23"/>
      <c r="D23" s="23"/>
      <c r="E23" s="23"/>
      <c r="F23" s="23"/>
      <c r="G23" s="23"/>
      <c r="H23" s="29"/>
    </row>
    <row r="24" spans="2:8" ht="15" customHeight="1" thickBot="1">
      <c r="B24" s="3" t="s">
        <v>331</v>
      </c>
      <c r="C24" s="23"/>
      <c r="D24" s="23"/>
      <c r="E24" s="23"/>
      <c r="F24" s="23"/>
      <c r="G24" s="23"/>
      <c r="H24" s="30" t="s">
        <v>95</v>
      </c>
    </row>
    <row r="25" spans="2:8" ht="15" customHeight="1" thickBot="1">
      <c r="B25" s="27" t="s">
        <v>305</v>
      </c>
      <c r="C25" s="23"/>
      <c r="D25" s="23"/>
      <c r="E25" s="23"/>
      <c r="F25" s="23"/>
      <c r="G25" s="23"/>
      <c r="H25" s="25" t="s">
        <v>95</v>
      </c>
    </row>
    <row r="26" spans="2:8" ht="15" customHeight="1">
      <c r="B26" s="27"/>
      <c r="C26" s="23"/>
      <c r="D26" s="23"/>
      <c r="E26" s="23"/>
      <c r="F26" s="23"/>
      <c r="G26" s="23"/>
      <c r="H26" s="26"/>
    </row>
    <row r="27" spans="2:8" ht="15" customHeight="1" thickBot="1">
      <c r="B27" s="27" t="s">
        <v>327</v>
      </c>
      <c r="C27" s="23"/>
      <c r="D27" s="23"/>
      <c r="E27" s="23"/>
      <c r="F27" s="23"/>
      <c r="G27" s="23"/>
      <c r="H27" s="23"/>
    </row>
    <row r="28" spans="1:8" ht="15" customHeight="1">
      <c r="A28" s="22"/>
      <c r="B28" s="527"/>
      <c r="C28" s="528"/>
      <c r="D28" s="528"/>
      <c r="E28" s="528"/>
      <c r="F28" s="528"/>
      <c r="G28" s="528"/>
      <c r="H28" s="529"/>
    </row>
    <row r="29" spans="1:8" ht="15" customHeight="1" thickBot="1">
      <c r="A29" s="22"/>
      <c r="B29" s="530"/>
      <c r="C29" s="531"/>
      <c r="D29" s="531"/>
      <c r="E29" s="531"/>
      <c r="F29" s="531"/>
      <c r="G29" s="531"/>
      <c r="H29" s="532"/>
    </row>
    <row r="30" spans="1:8" ht="15" customHeight="1">
      <c r="A30" s="22"/>
      <c r="B30" s="31"/>
      <c r="C30" s="31"/>
      <c r="D30" s="31"/>
      <c r="E30" s="31"/>
      <c r="F30" s="31"/>
      <c r="G30" s="31"/>
      <c r="H30" s="31"/>
    </row>
    <row r="31" spans="1:8" ht="15" customHeight="1">
      <c r="A31" s="512" t="s">
        <v>366</v>
      </c>
      <c r="B31" s="512"/>
      <c r="C31" s="512"/>
      <c r="D31" s="512"/>
      <c r="E31" s="512"/>
      <c r="F31" s="512"/>
      <c r="G31" s="512"/>
      <c r="H31" s="512"/>
    </row>
    <row r="32" spans="1:8" ht="15" customHeight="1">
      <c r="A32" s="22"/>
      <c r="B32" s="13"/>
      <c r="C32" s="10"/>
      <c r="D32" s="10"/>
      <c r="E32" s="10"/>
      <c r="F32" s="10"/>
      <c r="G32" s="32"/>
      <c r="H32" s="10"/>
    </row>
    <row r="33" spans="1:8" ht="15" customHeight="1" thickBot="1">
      <c r="A33" s="33">
        <f>A9+1</f>
        <v>2</v>
      </c>
      <c r="B33" s="34" t="s">
        <v>329</v>
      </c>
      <c r="C33" s="34"/>
      <c r="D33" s="34"/>
      <c r="E33" s="35"/>
      <c r="F33" s="35"/>
      <c r="G33" s="35"/>
      <c r="H33" s="36"/>
    </row>
    <row r="34" spans="1:8" ht="15" customHeight="1" thickBot="1">
      <c r="A34" s="22"/>
      <c r="B34" s="35"/>
      <c r="C34" s="34" t="s">
        <v>318</v>
      </c>
      <c r="D34" s="521"/>
      <c r="E34" s="522"/>
      <c r="F34" s="522"/>
      <c r="G34" s="522"/>
      <c r="H34" s="523"/>
    </row>
    <row r="35" spans="1:8" ht="15" customHeight="1" thickBot="1">
      <c r="A35" s="22"/>
      <c r="B35" s="35"/>
      <c r="C35" s="34" t="s">
        <v>319</v>
      </c>
      <c r="D35" s="521"/>
      <c r="E35" s="522"/>
      <c r="F35" s="522"/>
      <c r="G35" s="522"/>
      <c r="H35" s="523"/>
    </row>
    <row r="36" spans="1:8" ht="15" customHeight="1" thickBot="1">
      <c r="A36" s="22"/>
      <c r="B36" s="35"/>
      <c r="C36" s="34" t="s">
        <v>320</v>
      </c>
      <c r="D36" s="521"/>
      <c r="E36" s="522"/>
      <c r="F36" s="522"/>
      <c r="G36" s="522"/>
      <c r="H36" s="523"/>
    </row>
    <row r="37" spans="1:8" ht="15" customHeight="1" thickBot="1">
      <c r="A37" s="22"/>
      <c r="B37" s="35"/>
      <c r="C37" s="34" t="s">
        <v>321</v>
      </c>
      <c r="D37" s="37"/>
      <c r="E37" s="37"/>
      <c r="F37" s="37"/>
      <c r="G37" s="37"/>
      <c r="H37" s="38" t="s">
        <v>95</v>
      </c>
    </row>
    <row r="38" spans="1:8" ht="15" customHeight="1">
      <c r="A38" s="22"/>
      <c r="B38" s="35"/>
      <c r="C38" s="34"/>
      <c r="D38" s="37"/>
      <c r="E38" s="37"/>
      <c r="F38" s="37"/>
      <c r="G38" s="37"/>
      <c r="H38" s="24"/>
    </row>
    <row r="39" spans="1:8" ht="15" customHeight="1" thickBot="1">
      <c r="A39" s="33">
        <f>+A33+1</f>
        <v>3</v>
      </c>
      <c r="B39" s="34" t="s">
        <v>330</v>
      </c>
      <c r="C39" s="34"/>
      <c r="D39" s="34"/>
      <c r="E39" s="34"/>
      <c r="F39" s="34"/>
      <c r="G39" s="35"/>
      <c r="H39" s="36"/>
    </row>
    <row r="40" spans="1:8" ht="15" customHeight="1" thickBot="1">
      <c r="A40" s="22"/>
      <c r="B40" s="35"/>
      <c r="C40" s="34" t="s">
        <v>318</v>
      </c>
      <c r="D40" s="521"/>
      <c r="E40" s="522"/>
      <c r="F40" s="522"/>
      <c r="G40" s="522"/>
      <c r="H40" s="523"/>
    </row>
    <row r="41" spans="1:8" ht="15" customHeight="1" thickBot="1">
      <c r="A41" s="22"/>
      <c r="B41" s="35"/>
      <c r="C41" s="34" t="s">
        <v>319</v>
      </c>
      <c r="D41" s="521"/>
      <c r="E41" s="522"/>
      <c r="F41" s="522"/>
      <c r="G41" s="522"/>
      <c r="H41" s="523"/>
    </row>
    <row r="42" spans="1:8" ht="15" customHeight="1" thickBot="1">
      <c r="A42" s="22"/>
      <c r="B42" s="35"/>
      <c r="C42" s="34" t="s">
        <v>320</v>
      </c>
      <c r="D42" s="521"/>
      <c r="E42" s="522"/>
      <c r="F42" s="522"/>
      <c r="G42" s="522"/>
      <c r="H42" s="523"/>
    </row>
    <row r="43" spans="1:8" ht="15" customHeight="1" thickBot="1">
      <c r="A43" s="22"/>
      <c r="B43" s="35"/>
      <c r="C43" s="34" t="s">
        <v>321</v>
      </c>
      <c r="D43" s="35"/>
      <c r="E43" s="35"/>
      <c r="F43" s="35"/>
      <c r="G43" s="35"/>
      <c r="H43" s="38" t="s">
        <v>95</v>
      </c>
    </row>
    <row r="44" spans="1:8" ht="15" customHeight="1">
      <c r="A44" s="22"/>
      <c r="B44" s="35"/>
      <c r="C44" s="34"/>
      <c r="D44" s="35"/>
      <c r="E44" s="35"/>
      <c r="F44" s="35"/>
      <c r="G44" s="35"/>
      <c r="H44" s="39"/>
    </row>
    <row r="45" spans="1:8" ht="15" customHeight="1">
      <c r="A45" s="22"/>
      <c r="B45" s="35"/>
      <c r="C45" s="34"/>
      <c r="D45" s="35"/>
      <c r="E45" s="35"/>
      <c r="F45" s="35"/>
      <c r="G45" s="35"/>
      <c r="H45" s="24"/>
    </row>
    <row r="46" spans="1:8" ht="15" customHeight="1">
      <c r="A46" s="512" t="s">
        <v>310</v>
      </c>
      <c r="B46" s="512"/>
      <c r="C46" s="512"/>
      <c r="D46" s="512"/>
      <c r="E46" s="512"/>
      <c r="F46" s="512"/>
      <c r="G46" s="512"/>
      <c r="H46" s="512"/>
    </row>
    <row r="47" spans="1:8" ht="15" customHeight="1" thickBot="1">
      <c r="A47" s="22"/>
      <c r="B47" s="13"/>
      <c r="C47" s="10"/>
      <c r="D47" s="10"/>
      <c r="E47" s="10"/>
      <c r="F47" s="10"/>
      <c r="G47" s="32"/>
      <c r="H47" s="10"/>
    </row>
    <row r="48" spans="1:8" ht="15" customHeight="1" thickBot="1">
      <c r="A48" s="33">
        <f>+A39+1</f>
        <v>4</v>
      </c>
      <c r="B48" s="40" t="s">
        <v>332</v>
      </c>
      <c r="C48" s="41"/>
      <c r="D48" s="3"/>
      <c r="E48" s="3"/>
      <c r="F48" s="3"/>
      <c r="G48" s="3"/>
      <c r="H48" s="25" t="s">
        <v>375</v>
      </c>
    </row>
    <row r="49" spans="1:8" ht="15" customHeight="1">
      <c r="A49" s="22" t="s">
        <v>1</v>
      </c>
      <c r="B49" s="5"/>
      <c r="C49" s="21"/>
      <c r="D49" s="524"/>
      <c r="E49" s="524"/>
      <c r="F49" s="524"/>
      <c r="G49" s="524"/>
      <c r="H49" s="28"/>
    </row>
    <row r="50" spans="1:8" ht="15" customHeight="1">
      <c r="A50" s="22"/>
      <c r="B50" s="5"/>
      <c r="C50" s="21"/>
      <c r="D50" s="23"/>
      <c r="E50" s="23"/>
      <c r="F50" s="23"/>
      <c r="G50" s="23"/>
      <c r="H50" s="28"/>
    </row>
    <row r="51" spans="1:8" ht="15" customHeight="1">
      <c r="A51" s="513" t="s">
        <v>311</v>
      </c>
      <c r="B51" s="513"/>
      <c r="C51" s="513"/>
      <c r="D51" s="513"/>
      <c r="E51" s="513"/>
      <c r="F51" s="513"/>
      <c r="G51" s="513"/>
      <c r="H51" s="513"/>
    </row>
    <row r="52" spans="1:8" ht="15" customHeight="1" thickBot="1">
      <c r="A52" s="22"/>
      <c r="B52" s="42"/>
      <c r="C52" s="42"/>
      <c r="D52" s="42"/>
      <c r="E52" s="42"/>
      <c r="F52" s="42"/>
      <c r="G52" s="42"/>
      <c r="H52" s="42"/>
    </row>
    <row r="53" spans="1:9" ht="15" customHeight="1" thickBot="1">
      <c r="A53" s="43">
        <f>+A48+1</f>
        <v>5</v>
      </c>
      <c r="B53" s="525" t="s">
        <v>367</v>
      </c>
      <c r="C53" s="525"/>
      <c r="D53" s="525"/>
      <c r="E53" s="525"/>
      <c r="F53" s="525"/>
      <c r="G53" s="526"/>
      <c r="H53" s="25" t="s">
        <v>95</v>
      </c>
      <c r="I53" s="44"/>
    </row>
    <row r="54" spans="1:8" ht="15" customHeight="1">
      <c r="A54" s="22"/>
      <c r="B54" s="3" t="s">
        <v>380</v>
      </c>
      <c r="C54" s="5"/>
      <c r="D54" s="3"/>
      <c r="E54" s="45"/>
      <c r="F54" s="5"/>
      <c r="G54" s="21"/>
      <c r="H54" s="24"/>
    </row>
    <row r="55" spans="1:8" ht="15" customHeight="1">
      <c r="A55" s="22"/>
      <c r="B55" s="3"/>
      <c r="C55" s="5"/>
      <c r="D55" s="3"/>
      <c r="E55" s="45"/>
      <c r="F55" s="5"/>
      <c r="G55" s="21"/>
      <c r="H55" s="24"/>
    </row>
    <row r="56" spans="1:8" ht="15" customHeight="1">
      <c r="A56" s="22"/>
      <c r="B56" s="23"/>
      <c r="C56" s="23"/>
      <c r="D56" s="23"/>
      <c r="E56" s="23"/>
      <c r="F56" s="23"/>
      <c r="G56" s="23"/>
      <c r="H56" s="23"/>
    </row>
    <row r="57" spans="1:8" ht="15" customHeight="1">
      <c r="A57" s="516" t="s">
        <v>312</v>
      </c>
      <c r="B57" s="516"/>
      <c r="C57" s="516"/>
      <c r="D57" s="516"/>
      <c r="E57" s="516"/>
      <c r="F57" s="516"/>
      <c r="G57" s="516"/>
      <c r="H57" s="516"/>
    </row>
    <row r="58" spans="1:10" ht="13.5" customHeight="1">
      <c r="A58" s="33">
        <f>++A53+1</f>
        <v>6</v>
      </c>
      <c r="B58" s="46" t="s">
        <v>87</v>
      </c>
      <c r="C58" s="46"/>
      <c r="D58" s="46"/>
      <c r="E58" s="47"/>
      <c r="F58" s="47"/>
      <c r="H58" s="48">
        <f>'(2) BALANCE SHEET'!B76</f>
        <v>0</v>
      </c>
      <c r="J58" s="49"/>
    </row>
    <row r="59" spans="1:9" ht="15" customHeight="1" thickBot="1">
      <c r="A59" s="50"/>
      <c r="B59" s="46" t="s">
        <v>357</v>
      </c>
      <c r="C59" s="46"/>
      <c r="D59" s="46"/>
      <c r="E59" s="47"/>
      <c r="F59" s="47"/>
      <c r="H59" s="51" t="str">
        <f>VLOOKUP(+JURAT!G23,A62:F64,5,FALSE)</f>
        <v>Enter Type on Jurat</v>
      </c>
      <c r="I59" s="52"/>
    </row>
    <row r="60" spans="2:9" ht="15" customHeight="1" thickBot="1">
      <c r="B60" s="46" t="s">
        <v>334</v>
      </c>
      <c r="C60" s="46"/>
      <c r="D60" s="46"/>
      <c r="E60" s="47"/>
      <c r="F60" s="47"/>
      <c r="H60" s="53" t="str">
        <f>IF(H58&gt;=H59,"Yes","No")</f>
        <v>No</v>
      </c>
      <c r="I60" s="54"/>
    </row>
    <row r="61" spans="1:9" ht="63" customHeight="1" hidden="1" thickBot="1">
      <c r="A61" s="518" t="s">
        <v>303</v>
      </c>
      <c r="B61" s="519"/>
      <c r="C61" s="519"/>
      <c r="D61" s="520"/>
      <c r="E61" s="55" t="s">
        <v>378</v>
      </c>
      <c r="F61" s="56"/>
      <c r="G61" s="56"/>
      <c r="H61" s="56"/>
      <c r="I61" s="54"/>
    </row>
    <row r="62" spans="1:9" ht="15" customHeight="1" hidden="1">
      <c r="A62" s="514" t="s">
        <v>301</v>
      </c>
      <c r="B62" s="515"/>
      <c r="C62" s="515"/>
      <c r="D62" s="515"/>
      <c r="E62" s="57">
        <v>1000000</v>
      </c>
      <c r="F62" s="24"/>
      <c r="H62" s="58"/>
      <c r="I62" s="54"/>
    </row>
    <row r="63" spans="1:9" ht="15" customHeight="1" hidden="1" thickBot="1">
      <c r="A63" s="514" t="s">
        <v>302</v>
      </c>
      <c r="B63" s="515"/>
      <c r="C63" s="515"/>
      <c r="D63" s="515"/>
      <c r="E63" s="59">
        <v>500000</v>
      </c>
      <c r="F63" s="24"/>
      <c r="H63" s="58"/>
      <c r="I63" s="54"/>
    </row>
    <row r="64" spans="1:9" ht="15" customHeight="1" hidden="1">
      <c r="A64" s="509" t="s">
        <v>307</v>
      </c>
      <c r="B64" s="510"/>
      <c r="C64" s="510"/>
      <c r="D64" s="510"/>
      <c r="E64" s="60" t="s">
        <v>306</v>
      </c>
      <c r="F64" s="60"/>
      <c r="H64" s="58"/>
      <c r="I64" s="54"/>
    </row>
    <row r="65" spans="1:9" ht="15" customHeight="1">
      <c r="A65" s="61"/>
      <c r="B65" s="61"/>
      <c r="C65" s="61"/>
      <c r="D65" s="61"/>
      <c r="E65" s="60"/>
      <c r="F65" s="60"/>
      <c r="H65" s="58"/>
      <c r="I65" s="54"/>
    </row>
    <row r="66" spans="2:8" ht="15" customHeight="1" thickBot="1">
      <c r="B66" s="46" t="s">
        <v>347</v>
      </c>
      <c r="C66" s="46"/>
      <c r="D66" s="46"/>
      <c r="E66" s="62"/>
      <c r="F66" s="62"/>
      <c r="G66" s="63"/>
      <c r="H66" s="64"/>
    </row>
    <row r="67" spans="2:8" ht="15" customHeight="1">
      <c r="B67" s="503"/>
      <c r="C67" s="504"/>
      <c r="D67" s="504"/>
      <c r="E67" s="504"/>
      <c r="F67" s="504"/>
      <c r="G67" s="504"/>
      <c r="H67" s="505"/>
    </row>
    <row r="68" spans="2:8" ht="15" customHeight="1" thickBot="1">
      <c r="B68" s="506"/>
      <c r="C68" s="507"/>
      <c r="D68" s="507"/>
      <c r="E68" s="507"/>
      <c r="F68" s="507"/>
      <c r="G68" s="507"/>
      <c r="H68" s="508"/>
    </row>
    <row r="69" spans="2:7" ht="15" customHeight="1">
      <c r="B69" s="65"/>
      <c r="C69" s="65"/>
      <c r="D69" s="65"/>
      <c r="E69" s="65"/>
      <c r="F69" s="65"/>
      <c r="G69" s="65"/>
    </row>
    <row r="70" spans="1:8" ht="15" customHeight="1" thickBot="1">
      <c r="A70" s="33">
        <f>+A58+1</f>
        <v>7</v>
      </c>
      <c r="B70" s="46" t="s">
        <v>83</v>
      </c>
      <c r="C70" s="46"/>
      <c r="D70" s="46"/>
      <c r="F70" s="66"/>
      <c r="H70" s="67" t="str">
        <f>IF(+'(2) BALANCE SHEET'!C76&gt;0,(+'(2) BALANCE SHEET'!B76-'(2) BALANCE SHEET'!C76)/'(2) BALANCE SHEET'!C76,"N/A")</f>
        <v>N/A</v>
      </c>
    </row>
    <row r="71" spans="2:8" ht="15" customHeight="1" thickBot="1">
      <c r="B71" s="46" t="s">
        <v>88</v>
      </c>
      <c r="C71" s="5"/>
      <c r="D71" s="46"/>
      <c r="E71" s="66"/>
      <c r="F71" s="66"/>
      <c r="H71" s="53" t="str">
        <f>IF(H70="N/A","N/A",IF(H70&lt;-0.15,"Yes","No"))</f>
        <v>N/A</v>
      </c>
    </row>
    <row r="72" spans="2:8" ht="15" customHeight="1">
      <c r="B72" s="46"/>
      <c r="C72" s="5"/>
      <c r="D72" s="46"/>
      <c r="E72" s="66"/>
      <c r="F72" s="66"/>
      <c r="H72" s="68"/>
    </row>
    <row r="73" spans="2:8" ht="15" customHeight="1" thickBot="1">
      <c r="B73" s="65" t="s">
        <v>322</v>
      </c>
      <c r="D73" s="69"/>
      <c r="E73" s="70"/>
      <c r="F73" s="70"/>
      <c r="G73" s="69"/>
      <c r="H73" s="28"/>
    </row>
    <row r="74" spans="2:8" ht="15" customHeight="1">
      <c r="B74" s="503"/>
      <c r="C74" s="504"/>
      <c r="D74" s="504"/>
      <c r="E74" s="504"/>
      <c r="F74" s="504"/>
      <c r="G74" s="504"/>
      <c r="H74" s="505"/>
    </row>
    <row r="75" spans="2:8" ht="15" customHeight="1" thickBot="1">
      <c r="B75" s="506"/>
      <c r="C75" s="507"/>
      <c r="D75" s="507"/>
      <c r="E75" s="507"/>
      <c r="F75" s="507"/>
      <c r="G75" s="507"/>
      <c r="H75" s="508"/>
    </row>
    <row r="76" spans="2:7" ht="15" customHeight="1">
      <c r="B76" s="65"/>
      <c r="C76" s="65"/>
      <c r="D76" s="65"/>
      <c r="E76" s="65"/>
      <c r="F76" s="65"/>
      <c r="G76" s="65"/>
    </row>
    <row r="77" spans="1:10" ht="15" customHeight="1" thickBot="1">
      <c r="A77" s="33">
        <f>+A70+1</f>
        <v>8</v>
      </c>
      <c r="B77" s="46" t="s">
        <v>84</v>
      </c>
      <c r="C77" s="46"/>
      <c r="D77" s="65"/>
      <c r="F77" s="66"/>
      <c r="H77" s="67" t="str">
        <f>IF(+'(3) INCOME'!C12&gt;0,MIN((+'(3) INCOME'!B12-'(3) INCOME'!C12)/'(3) INCOME'!C12,9.99),"N/A")</f>
        <v>N/A</v>
      </c>
      <c r="J77" s="71"/>
    </row>
    <row r="78" spans="2:8" ht="15" customHeight="1" thickBot="1">
      <c r="B78" s="46" t="s">
        <v>91</v>
      </c>
      <c r="C78" s="5"/>
      <c r="D78" s="65"/>
      <c r="E78" s="66"/>
      <c r="F78" s="66"/>
      <c r="H78" s="53" t="str">
        <f>IF(+H77="N/A","N/A",IF(+H77&lt;-0.25,"Yes",IF(+H77&gt;0.25,"Yes","No")))</f>
        <v>N/A</v>
      </c>
    </row>
    <row r="79" spans="2:8" ht="15" customHeight="1">
      <c r="B79" s="46"/>
      <c r="C79" s="5"/>
      <c r="D79" s="65"/>
      <c r="E79" s="66"/>
      <c r="F79" s="66"/>
      <c r="H79" s="68"/>
    </row>
    <row r="80" spans="2:8" ht="15" customHeight="1" thickBot="1">
      <c r="B80" s="65" t="s">
        <v>322</v>
      </c>
      <c r="C80" s="5"/>
      <c r="D80" s="69"/>
      <c r="E80" s="70"/>
      <c r="F80" s="70"/>
      <c r="G80" s="69"/>
      <c r="H80" s="28"/>
    </row>
    <row r="81" spans="2:8" ht="15" customHeight="1">
      <c r="B81" s="503"/>
      <c r="C81" s="504"/>
      <c r="D81" s="504"/>
      <c r="E81" s="504"/>
      <c r="F81" s="504"/>
      <c r="G81" s="504"/>
      <c r="H81" s="505"/>
    </row>
    <row r="82" spans="2:8" ht="15" customHeight="1" thickBot="1">
      <c r="B82" s="506"/>
      <c r="C82" s="507"/>
      <c r="D82" s="507"/>
      <c r="E82" s="507"/>
      <c r="F82" s="507"/>
      <c r="G82" s="507"/>
      <c r="H82" s="508"/>
    </row>
    <row r="83" spans="1:13" ht="14.25" customHeight="1">
      <c r="A83" s="65"/>
      <c r="B83" s="65"/>
      <c r="C83" s="65"/>
      <c r="D83" s="65"/>
      <c r="E83" s="66"/>
      <c r="F83" s="66"/>
      <c r="G83" s="65"/>
      <c r="H83" s="65"/>
      <c r="I83" s="65"/>
      <c r="J83" s="65"/>
      <c r="K83" s="65"/>
      <c r="L83" s="65"/>
      <c r="M83" s="65"/>
    </row>
    <row r="84" spans="1:13" ht="15" customHeight="1">
      <c r="A84" s="65"/>
      <c r="B84" s="65"/>
      <c r="C84" s="65"/>
      <c r="D84" s="65"/>
      <c r="E84" s="66"/>
      <c r="F84" s="66"/>
      <c r="G84" s="65"/>
      <c r="H84" s="65"/>
      <c r="I84" s="65"/>
      <c r="J84" s="65"/>
      <c r="K84" s="65"/>
      <c r="L84" s="65"/>
      <c r="M84" s="65"/>
    </row>
    <row r="85" spans="1:13" ht="15" customHeight="1" thickBot="1">
      <c r="A85" s="33">
        <f>A77+1</f>
        <v>9</v>
      </c>
      <c r="B85" s="46" t="s">
        <v>92</v>
      </c>
      <c r="C85" s="46"/>
      <c r="D85" s="46"/>
      <c r="E85" s="72"/>
      <c r="F85" s="66"/>
      <c r="G85" s="65"/>
      <c r="H85" s="67" t="str">
        <f>IF('(3) INCOME'!B12&gt;0,(+'(3) INCOME'!B12/'(3) INCOME'!B63),"N/A")</f>
        <v>N/A</v>
      </c>
      <c r="J85" s="65"/>
      <c r="K85" s="65"/>
      <c r="L85" s="65"/>
      <c r="M85" s="65"/>
    </row>
    <row r="86" spans="1:13" ht="15" customHeight="1" thickBot="1">
      <c r="A86" s="65"/>
      <c r="B86" s="46" t="s">
        <v>93</v>
      </c>
      <c r="C86" s="46"/>
      <c r="D86" s="46"/>
      <c r="E86" s="72"/>
      <c r="F86" s="66"/>
      <c r="G86" s="65"/>
      <c r="H86" s="53" t="str">
        <f>IF(H85="N/A","N/A",IF(+H85&gt;3.999,"Yes","No"))</f>
        <v>N/A</v>
      </c>
      <c r="I86" s="65"/>
      <c r="J86" s="65"/>
      <c r="K86" s="65"/>
      <c r="L86" s="65"/>
      <c r="M86" s="65"/>
    </row>
    <row r="87" spans="1:13" ht="15" customHeight="1">
      <c r="A87" s="65"/>
      <c r="B87" s="46"/>
      <c r="C87" s="46"/>
      <c r="D87" s="46"/>
      <c r="E87" s="72"/>
      <c r="F87" s="66"/>
      <c r="G87" s="65"/>
      <c r="H87" s="68"/>
      <c r="I87" s="65"/>
      <c r="J87" s="65"/>
      <c r="K87" s="65"/>
      <c r="L87" s="65"/>
      <c r="M87" s="65"/>
    </row>
    <row r="88" spans="1:13" ht="15" customHeight="1" thickBot="1">
      <c r="A88" s="65"/>
      <c r="B88" s="65" t="s">
        <v>322</v>
      </c>
      <c r="C88" s="5"/>
      <c r="D88" s="69"/>
      <c r="E88" s="70"/>
      <c r="F88" s="70"/>
      <c r="G88" s="69"/>
      <c r="H88" s="28"/>
      <c r="I88" s="65"/>
      <c r="J88" s="65"/>
      <c r="K88" s="65"/>
      <c r="L88" s="65"/>
      <c r="M88" s="65"/>
    </row>
    <row r="89" spans="1:13" ht="15" customHeight="1">
      <c r="A89" s="65"/>
      <c r="B89" s="503"/>
      <c r="C89" s="504"/>
      <c r="D89" s="504"/>
      <c r="E89" s="504"/>
      <c r="F89" s="504"/>
      <c r="G89" s="504"/>
      <c r="H89" s="505"/>
      <c r="I89" s="65"/>
      <c r="J89" s="65"/>
      <c r="K89" s="65"/>
      <c r="L89" s="65"/>
      <c r="M89" s="65"/>
    </row>
    <row r="90" spans="1:13" ht="15" customHeight="1" thickBot="1">
      <c r="A90" s="65"/>
      <c r="B90" s="506"/>
      <c r="C90" s="507"/>
      <c r="D90" s="507"/>
      <c r="E90" s="507"/>
      <c r="F90" s="507"/>
      <c r="G90" s="507"/>
      <c r="H90" s="508"/>
      <c r="I90" s="65"/>
      <c r="J90" s="65"/>
      <c r="K90" s="65"/>
      <c r="L90" s="65"/>
      <c r="M90" s="65"/>
    </row>
    <row r="91" spans="1:13" ht="15" customHeight="1">
      <c r="A91" s="65"/>
      <c r="B91" s="73"/>
      <c r="C91" s="73"/>
      <c r="D91" s="73"/>
      <c r="E91" s="73"/>
      <c r="F91" s="73"/>
      <c r="G91" s="73"/>
      <c r="H91" s="73"/>
      <c r="I91" s="65"/>
      <c r="J91" s="65"/>
      <c r="K91" s="65"/>
      <c r="L91" s="65"/>
      <c r="M91" s="65"/>
    </row>
    <row r="92" spans="1:13" ht="15" customHeight="1">
      <c r="A92" s="65"/>
      <c r="B92" s="73"/>
      <c r="C92" s="73"/>
      <c r="D92" s="73"/>
      <c r="E92" s="73"/>
      <c r="F92" s="73"/>
      <c r="G92" s="73"/>
      <c r="H92" s="73"/>
      <c r="I92" s="65"/>
      <c r="J92" s="65"/>
      <c r="K92" s="65"/>
      <c r="L92" s="65"/>
      <c r="M92" s="65"/>
    </row>
    <row r="93" spans="1:13" ht="15" customHeight="1">
      <c r="A93" s="2" t="str">
        <f>+A1</f>
        <v>CAPTIVE INSURANCE COMPANY</v>
      </c>
      <c r="B93" s="74"/>
      <c r="C93" s="74"/>
      <c r="D93" s="5"/>
      <c r="E93" s="74"/>
      <c r="F93" s="74"/>
      <c r="G93" s="5"/>
      <c r="H93" s="6" t="s">
        <v>81</v>
      </c>
      <c r="I93" s="65"/>
      <c r="J93" s="65"/>
      <c r="K93" s="65"/>
      <c r="L93" s="65"/>
      <c r="M93" s="65"/>
    </row>
    <row r="94" spans="1:13" ht="15" customHeight="1">
      <c r="A94" s="517">
        <f>+JURAT!A9</f>
        <v>45657</v>
      </c>
      <c r="B94" s="517"/>
      <c r="C94" s="517"/>
      <c r="D94" s="5"/>
      <c r="E94" s="74"/>
      <c r="F94" s="74"/>
      <c r="G94" s="5"/>
      <c r="H94" s="5"/>
      <c r="I94" s="65"/>
      <c r="J94" s="65"/>
      <c r="K94" s="65"/>
      <c r="L94" s="65"/>
      <c r="M94" s="65"/>
    </row>
    <row r="95" spans="4:13" ht="15" customHeight="1">
      <c r="D95" s="5"/>
      <c r="E95" s="74"/>
      <c r="F95" s="74"/>
      <c r="G95" s="5"/>
      <c r="H95" s="5"/>
      <c r="I95" s="65"/>
      <c r="J95" s="65"/>
      <c r="K95" s="65"/>
      <c r="L95" s="65"/>
      <c r="M95" s="65"/>
    </row>
    <row r="96" spans="1:13" ht="15" customHeight="1">
      <c r="A96" s="511" t="s">
        <v>82</v>
      </c>
      <c r="B96" s="511"/>
      <c r="C96" s="511"/>
      <c r="D96" s="511"/>
      <c r="E96" s="511"/>
      <c r="F96" s="511"/>
      <c r="G96" s="511"/>
      <c r="H96" s="511"/>
      <c r="I96" s="65"/>
      <c r="J96" s="65"/>
      <c r="K96" s="65"/>
      <c r="L96" s="65"/>
      <c r="M96" s="65"/>
    </row>
    <row r="97" spans="1:13" ht="15" customHeight="1">
      <c r="A97" s="65"/>
      <c r="B97" s="73"/>
      <c r="C97" s="73"/>
      <c r="D97" s="73"/>
      <c r="E97" s="73"/>
      <c r="F97" s="73"/>
      <c r="G97" s="73"/>
      <c r="H97" s="73"/>
      <c r="I97" s="65"/>
      <c r="J97" s="65"/>
      <c r="K97" s="65"/>
      <c r="L97" s="65"/>
      <c r="M97" s="65"/>
    </row>
    <row r="98" spans="1:13" ht="15" customHeight="1">
      <c r="A98" s="65"/>
      <c r="B98" s="65"/>
      <c r="C98" s="65"/>
      <c r="D98" s="65"/>
      <c r="E98" s="66"/>
      <c r="F98" s="66"/>
      <c r="G98" s="65"/>
      <c r="H98" s="65"/>
      <c r="I98" s="65"/>
      <c r="J98" s="65"/>
      <c r="K98" s="65"/>
      <c r="L98" s="65"/>
      <c r="M98" s="65"/>
    </row>
    <row r="99" spans="1:13" ht="15" customHeight="1" thickBot="1">
      <c r="A99" s="33">
        <f>+A85+1</f>
        <v>10</v>
      </c>
      <c r="B99" s="46" t="s">
        <v>85</v>
      </c>
      <c r="C99" s="46"/>
      <c r="D99" s="46"/>
      <c r="E99" s="65"/>
      <c r="F99" s="66"/>
      <c r="G99" s="65"/>
      <c r="H99" s="67" t="str">
        <f>IF(+'(3) INCOME'!B16&gt;0,IF(+'(3) INCOME'!B30&gt;0,MIN(+'(3) INCOME'!B30/'(3) INCOME'!B16,9.99),"N/A"),"N/A")</f>
        <v>N/A</v>
      </c>
      <c r="J99" s="65"/>
      <c r="K99" s="65"/>
      <c r="L99" s="65"/>
      <c r="M99" s="65"/>
    </row>
    <row r="100" spans="2:8" ht="15" customHeight="1" thickBot="1">
      <c r="B100" s="46" t="s">
        <v>315</v>
      </c>
      <c r="C100" s="5"/>
      <c r="D100" s="46"/>
      <c r="E100" s="66"/>
      <c r="F100" s="66"/>
      <c r="G100" s="65"/>
      <c r="H100" s="53" t="str">
        <f>IF(H99="N/A","N/A",IF(H99&gt;120%,"Yes","No"))</f>
        <v>N/A</v>
      </c>
    </row>
    <row r="101" spans="2:8" ht="15" customHeight="1">
      <c r="B101" s="46"/>
      <c r="C101" s="5"/>
      <c r="D101" s="46"/>
      <c r="E101" s="66"/>
      <c r="F101" s="66"/>
      <c r="G101" s="65"/>
      <c r="H101" s="68"/>
    </row>
    <row r="102" spans="2:8" ht="15" customHeight="1" thickBot="1">
      <c r="B102" s="65" t="s">
        <v>322</v>
      </c>
      <c r="C102" s="5"/>
      <c r="D102" s="69"/>
      <c r="E102" s="70"/>
      <c r="F102" s="70"/>
      <c r="G102" s="69"/>
      <c r="H102" s="28"/>
    </row>
    <row r="103" spans="2:8" ht="15" customHeight="1">
      <c r="B103" s="503"/>
      <c r="C103" s="504"/>
      <c r="D103" s="504"/>
      <c r="E103" s="504"/>
      <c r="F103" s="504"/>
      <c r="G103" s="504"/>
      <c r="H103" s="505"/>
    </row>
    <row r="104" spans="2:8" ht="15" customHeight="1" thickBot="1">
      <c r="B104" s="506"/>
      <c r="C104" s="507"/>
      <c r="D104" s="507"/>
      <c r="E104" s="507"/>
      <c r="F104" s="507"/>
      <c r="G104" s="507"/>
      <c r="H104" s="508"/>
    </row>
    <row r="105" spans="2:7" ht="15" customHeight="1">
      <c r="B105" s="65"/>
      <c r="C105" s="65"/>
      <c r="D105" s="65"/>
      <c r="E105" s="65"/>
      <c r="F105" s="65"/>
      <c r="G105" s="65"/>
    </row>
    <row r="106" spans="1:8" ht="15" customHeight="1" thickBot="1">
      <c r="A106" s="33">
        <f>A99+1</f>
        <v>11</v>
      </c>
      <c r="B106" s="65" t="s">
        <v>136</v>
      </c>
      <c r="C106" s="65"/>
      <c r="D106" s="65"/>
      <c r="E106" s="66"/>
      <c r="F106" s="66"/>
      <c r="G106" s="65"/>
      <c r="H106" s="67" t="str">
        <f>IF('(2) BALANCE SHEET'!B47&gt;0,(('(2) BALANCE SHEET'!B47-'(2) BALANCE SHEET'!B23)/'(2) BALANCE SHEET'!B76),"N/A")</f>
        <v>N/A</v>
      </c>
    </row>
    <row r="107" spans="2:8" ht="15" customHeight="1" thickBot="1">
      <c r="B107" s="65" t="s">
        <v>135</v>
      </c>
      <c r="D107" s="65"/>
      <c r="E107" s="66"/>
      <c r="F107" s="66"/>
      <c r="G107" s="65"/>
      <c r="H107" s="53" t="str">
        <f>IF(H106="N/A","N/A",IF(H106&gt;400%,"Yes","No"))</f>
        <v>N/A</v>
      </c>
    </row>
    <row r="108" spans="2:8" ht="15" customHeight="1">
      <c r="B108" s="65"/>
      <c r="D108" s="65"/>
      <c r="E108" s="66"/>
      <c r="F108" s="66"/>
      <c r="G108" s="65"/>
      <c r="H108" s="68"/>
    </row>
    <row r="109" spans="2:8" ht="15" customHeight="1" thickBot="1">
      <c r="B109" s="65" t="s">
        <v>322</v>
      </c>
      <c r="D109" s="69"/>
      <c r="E109" s="70"/>
      <c r="F109" s="70"/>
      <c r="G109" s="69"/>
      <c r="H109" s="28"/>
    </row>
    <row r="110" spans="2:8" ht="15" customHeight="1">
      <c r="B110" s="503"/>
      <c r="C110" s="504"/>
      <c r="D110" s="504"/>
      <c r="E110" s="504"/>
      <c r="F110" s="504"/>
      <c r="G110" s="504"/>
      <c r="H110" s="505"/>
    </row>
    <row r="111" spans="2:8" ht="15" customHeight="1" thickBot="1">
      <c r="B111" s="506"/>
      <c r="C111" s="507"/>
      <c r="D111" s="507"/>
      <c r="E111" s="507"/>
      <c r="F111" s="507"/>
      <c r="G111" s="507"/>
      <c r="H111" s="508"/>
    </row>
    <row r="112" spans="2:7" ht="15" customHeight="1">
      <c r="B112" s="69"/>
      <c r="C112" s="69"/>
      <c r="D112" s="69"/>
      <c r="E112" s="65"/>
      <c r="F112" s="65"/>
      <c r="G112" s="65"/>
    </row>
    <row r="113" spans="1:8" ht="15" customHeight="1" thickBot="1">
      <c r="A113" s="33">
        <f>A106+1</f>
        <v>12</v>
      </c>
      <c r="B113" s="65" t="s">
        <v>86</v>
      </c>
      <c r="C113" s="65"/>
      <c r="D113" s="65"/>
      <c r="E113" s="66"/>
      <c r="F113" s="66"/>
      <c r="G113" s="65"/>
      <c r="H113" s="67" t="str">
        <f>IF('(2) BALANCE SHEET'!B66&gt;0,('(2) BALANCE SHEET'!B66/'(2) BALANCE SHEET'!B76),"N/A")</f>
        <v>N/A</v>
      </c>
    </row>
    <row r="114" spans="2:8" ht="15" customHeight="1" thickBot="1">
      <c r="B114" s="65" t="s">
        <v>134</v>
      </c>
      <c r="D114" s="65"/>
      <c r="E114" s="66"/>
      <c r="F114" s="66"/>
      <c r="G114" s="65"/>
      <c r="H114" s="53" t="str">
        <f>IF(H113="N/A","N/A",IF(H113&gt;500%,"Yes","No"))</f>
        <v>N/A</v>
      </c>
    </row>
    <row r="115" spans="2:8" ht="15" customHeight="1">
      <c r="B115" s="65"/>
      <c r="D115" s="65"/>
      <c r="E115" s="66"/>
      <c r="F115" s="66"/>
      <c r="G115" s="65"/>
      <c r="H115" s="68"/>
    </row>
    <row r="116" spans="2:8" ht="15" customHeight="1" thickBot="1">
      <c r="B116" s="65" t="s">
        <v>322</v>
      </c>
      <c r="D116" s="69"/>
      <c r="E116" s="70"/>
      <c r="F116" s="70"/>
      <c r="G116" s="69"/>
      <c r="H116" s="28"/>
    </row>
    <row r="117" spans="2:8" ht="15" customHeight="1">
      <c r="B117" s="503"/>
      <c r="C117" s="504"/>
      <c r="D117" s="504"/>
      <c r="E117" s="504"/>
      <c r="F117" s="504"/>
      <c r="G117" s="504"/>
      <c r="H117" s="505"/>
    </row>
    <row r="118" spans="2:8" ht="15" customHeight="1" thickBot="1">
      <c r="B118" s="506"/>
      <c r="C118" s="507"/>
      <c r="D118" s="507"/>
      <c r="E118" s="507"/>
      <c r="F118" s="507"/>
      <c r="G118" s="507"/>
      <c r="H118" s="508"/>
    </row>
  </sheetData>
  <sheetProtection password="D645" sheet="1"/>
  <mergeCells count="49">
    <mergeCell ref="A2:C2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21:H21"/>
    <mergeCell ref="B22:H22"/>
    <mergeCell ref="D41:H41"/>
    <mergeCell ref="D42:H42"/>
    <mergeCell ref="D49:G49"/>
    <mergeCell ref="B53:G53"/>
    <mergeCell ref="B28:H28"/>
    <mergeCell ref="B29:H29"/>
    <mergeCell ref="D34:H34"/>
    <mergeCell ref="D35:H35"/>
    <mergeCell ref="D36:H36"/>
    <mergeCell ref="D40:H40"/>
    <mergeCell ref="A62:D62"/>
    <mergeCell ref="A63:D63"/>
    <mergeCell ref="A57:H57"/>
    <mergeCell ref="A94:C94"/>
    <mergeCell ref="A96:H96"/>
    <mergeCell ref="A61:D61"/>
    <mergeCell ref="A64:D64"/>
    <mergeCell ref="B67:H67"/>
    <mergeCell ref="B68:H68"/>
    <mergeCell ref="B74:H74"/>
    <mergeCell ref="B75:H75"/>
    <mergeCell ref="A4:H4"/>
    <mergeCell ref="A7:H7"/>
    <mergeCell ref="A31:H31"/>
    <mergeCell ref="A46:H46"/>
    <mergeCell ref="A51:H51"/>
    <mergeCell ref="B110:H110"/>
    <mergeCell ref="B111:H111"/>
    <mergeCell ref="B117:H117"/>
    <mergeCell ref="B118:H118"/>
    <mergeCell ref="B81:H81"/>
    <mergeCell ref="B82:H82"/>
    <mergeCell ref="B89:H89"/>
    <mergeCell ref="B90:H90"/>
    <mergeCell ref="B103:H103"/>
    <mergeCell ref="B104:H104"/>
  </mergeCells>
  <conditionalFormatting sqref="H60 H62:H65">
    <cfRule type="cellIs" priority="1" dxfId="1" operator="equal" stopIfTrue="1">
      <formula>"No"</formula>
    </cfRule>
  </conditionalFormatting>
  <dataValidations count="3">
    <dataValidation type="list" allowBlank="1" showInputMessage="1" showErrorMessage="1" sqref="H48">
      <formula1>"Select One, GAAP, NAIC SAP, IFRS, Other"</formula1>
    </dataValidation>
    <dataValidation type="list" allowBlank="1" showInputMessage="1" showErrorMessage="1" sqref="H25:H26 H43:H44 H53 H37">
      <formula1>"Select One, Yes, No, N/A"</formula1>
    </dataValidation>
    <dataValidation type="list" allowBlank="1" showInputMessage="1" showErrorMessage="1" sqref="H18:H19 H24">
      <formula1>"Select One, Yes, No"</formula1>
    </dataValidation>
  </dataValidations>
  <printOptions/>
  <pageMargins left="0.2" right="0.2" top="0.25" bottom="0.25" header="0.3" footer="0.3"/>
  <pageSetup horizontalDpi="600" verticalDpi="600" orientation="portrait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A75" sqref="A75"/>
    </sheetView>
  </sheetViews>
  <sheetFormatPr defaultColWidth="8.796875" defaultRowHeight="15"/>
  <cols>
    <col min="1" max="1" width="33.69921875" style="187" customWidth="1"/>
    <col min="2" max="8" width="13.8984375" style="187" customWidth="1"/>
    <col min="9" max="16384" width="8.8984375" style="187" customWidth="1"/>
  </cols>
  <sheetData>
    <row r="1" spans="1:8" ht="26.25">
      <c r="A1" s="261" t="str">
        <f>+JURAT!A8</f>
        <v>CAPTIVE INSURANCE COMPANY</v>
      </c>
      <c r="B1" s="4"/>
      <c r="C1" s="166"/>
      <c r="D1" s="166"/>
      <c r="E1" s="166"/>
      <c r="F1" s="166"/>
      <c r="G1" s="166"/>
      <c r="H1" s="166" t="s">
        <v>297</v>
      </c>
    </row>
    <row r="2" spans="1:8" ht="15.75">
      <c r="A2" s="226">
        <f>+JURAT!A9</f>
        <v>45657</v>
      </c>
      <c r="B2" s="166"/>
      <c r="C2" s="166"/>
      <c r="D2" s="166"/>
      <c r="E2" s="166"/>
      <c r="F2" s="166"/>
      <c r="G2" s="166"/>
      <c r="H2" s="166"/>
    </row>
    <row r="3" spans="2:8" ht="15.75">
      <c r="B3" s="262"/>
      <c r="C3" s="262"/>
      <c r="D3" s="262"/>
      <c r="E3" s="262"/>
      <c r="F3" s="262"/>
      <c r="G3" s="262"/>
      <c r="H3" s="166"/>
    </row>
    <row r="4" spans="1:8" ht="15.75">
      <c r="A4" s="166"/>
      <c r="B4" s="262"/>
      <c r="C4" s="262"/>
      <c r="D4" s="263"/>
      <c r="E4" s="262"/>
      <c r="F4" s="262"/>
      <c r="G4" s="262"/>
      <c r="H4" s="166"/>
    </row>
    <row r="5" spans="1:8" ht="15.75">
      <c r="A5" s="384" t="s">
        <v>260</v>
      </c>
      <c r="B5" s="552">
        <v>-1</v>
      </c>
      <c r="C5" s="553"/>
      <c r="D5" s="385">
        <v>-2</v>
      </c>
      <c r="E5" s="386">
        <v>-3</v>
      </c>
      <c r="F5" s="387"/>
      <c r="G5" s="387"/>
      <c r="H5" s="385">
        <v>-4</v>
      </c>
    </row>
    <row r="6" spans="1:8" ht="15.75">
      <c r="A6" s="388"/>
      <c r="B6" s="389"/>
      <c r="C6" s="390"/>
      <c r="D6" s="391" t="s">
        <v>68</v>
      </c>
      <c r="E6" s="392"/>
      <c r="F6" s="390"/>
      <c r="G6" s="390"/>
      <c r="H6" s="391" t="s">
        <v>56</v>
      </c>
    </row>
    <row r="7" spans="1:8" ht="15.75">
      <c r="A7" s="388"/>
      <c r="B7" s="389" t="s">
        <v>26</v>
      </c>
      <c r="C7" s="393"/>
      <c r="D7" s="391" t="s">
        <v>24</v>
      </c>
      <c r="E7" s="389" t="s">
        <v>27</v>
      </c>
      <c r="F7" s="393"/>
      <c r="G7" s="393"/>
      <c r="H7" s="391" t="s">
        <v>24</v>
      </c>
    </row>
    <row r="8" spans="1:8" ht="15.75">
      <c r="A8" s="388"/>
      <c r="B8" s="392"/>
      <c r="C8" s="394"/>
      <c r="D8" s="391" t="s">
        <v>28</v>
      </c>
      <c r="E8" s="392"/>
      <c r="F8" s="394"/>
      <c r="G8" s="394"/>
      <c r="H8" s="391" t="s">
        <v>28</v>
      </c>
    </row>
    <row r="9" spans="1:8" ht="33" customHeight="1">
      <c r="A9" s="395" t="s">
        <v>29</v>
      </c>
      <c r="B9" s="396" t="s">
        <v>30</v>
      </c>
      <c r="C9" s="397" t="s">
        <v>389</v>
      </c>
      <c r="D9" s="398" t="s">
        <v>214</v>
      </c>
      <c r="E9" s="396" t="s">
        <v>30</v>
      </c>
      <c r="F9" s="397" t="s">
        <v>389</v>
      </c>
      <c r="G9" s="399" t="s">
        <v>223</v>
      </c>
      <c r="H9" s="400" t="s">
        <v>214</v>
      </c>
    </row>
    <row r="10" spans="1:8" ht="15.75">
      <c r="A10" s="264"/>
      <c r="B10" s="265"/>
      <c r="C10" s="265"/>
      <c r="D10" s="266"/>
      <c r="E10" s="265"/>
      <c r="F10" s="265"/>
      <c r="G10" s="267"/>
      <c r="H10" s="268"/>
    </row>
    <row r="11" spans="1:8" ht="15.75">
      <c r="A11" s="269" t="s">
        <v>153</v>
      </c>
      <c r="B11" s="270"/>
      <c r="C11" s="271"/>
      <c r="D11" s="272"/>
      <c r="E11" s="270"/>
      <c r="F11" s="271"/>
      <c r="G11" s="271"/>
      <c r="H11" s="273"/>
    </row>
    <row r="12" spans="1:8" ht="15.75">
      <c r="A12" s="269" t="s">
        <v>154</v>
      </c>
      <c r="B12" s="270"/>
      <c r="C12" s="271"/>
      <c r="D12" s="272"/>
      <c r="E12" s="270"/>
      <c r="F12" s="271"/>
      <c r="G12" s="271"/>
      <c r="H12" s="273"/>
    </row>
    <row r="13" spans="1:8" ht="15.75">
      <c r="A13" s="269" t="s">
        <v>238</v>
      </c>
      <c r="B13" s="270"/>
      <c r="C13" s="271"/>
      <c r="D13" s="272"/>
      <c r="E13" s="270"/>
      <c r="F13" s="271"/>
      <c r="G13" s="271"/>
      <c r="H13" s="273"/>
    </row>
    <row r="14" spans="1:8" ht="15.75">
      <c r="A14" s="269" t="s">
        <v>237</v>
      </c>
      <c r="B14" s="270"/>
      <c r="C14" s="271"/>
      <c r="D14" s="272"/>
      <c r="E14" s="270"/>
      <c r="F14" s="271"/>
      <c r="G14" s="271"/>
      <c r="H14" s="273"/>
    </row>
    <row r="15" spans="1:8" ht="15.75">
      <c r="A15" s="269" t="s">
        <v>155</v>
      </c>
      <c r="B15" s="270"/>
      <c r="C15" s="271"/>
      <c r="D15" s="272"/>
      <c r="E15" s="270"/>
      <c r="F15" s="271"/>
      <c r="G15" s="271"/>
      <c r="H15" s="273"/>
    </row>
    <row r="16" spans="1:8" ht="15.75">
      <c r="A16" s="269" t="s">
        <v>171</v>
      </c>
      <c r="B16" s="270"/>
      <c r="C16" s="271"/>
      <c r="D16" s="272"/>
      <c r="E16" s="270"/>
      <c r="F16" s="271"/>
      <c r="G16" s="271"/>
      <c r="H16" s="273"/>
    </row>
    <row r="17" spans="1:8" ht="15.75">
      <c r="A17" s="269" t="s">
        <v>156</v>
      </c>
      <c r="B17" s="270"/>
      <c r="C17" s="271"/>
      <c r="D17" s="272"/>
      <c r="E17" s="270"/>
      <c r="F17" s="271"/>
      <c r="G17" s="271"/>
      <c r="H17" s="273"/>
    </row>
    <row r="18" spans="1:8" ht="15.75">
      <c r="A18" s="269" t="s">
        <v>172</v>
      </c>
      <c r="B18" s="270"/>
      <c r="C18" s="271"/>
      <c r="D18" s="272"/>
      <c r="E18" s="270"/>
      <c r="F18" s="271"/>
      <c r="G18" s="271"/>
      <c r="H18" s="273"/>
    </row>
    <row r="19" spans="1:8" ht="15.75">
      <c r="A19" s="269" t="s">
        <v>157</v>
      </c>
      <c r="B19" s="270"/>
      <c r="C19" s="271"/>
      <c r="D19" s="272"/>
      <c r="E19" s="270"/>
      <c r="F19" s="271"/>
      <c r="G19" s="271"/>
      <c r="H19" s="273"/>
    </row>
    <row r="20" spans="1:8" ht="15.75">
      <c r="A20" s="269" t="s">
        <v>152</v>
      </c>
      <c r="B20" s="270"/>
      <c r="C20" s="271"/>
      <c r="D20" s="272"/>
      <c r="E20" s="270"/>
      <c r="F20" s="271"/>
      <c r="G20" s="271"/>
      <c r="H20" s="273"/>
    </row>
    <row r="21" spans="1:8" ht="15.75">
      <c r="A21" s="269" t="s">
        <v>158</v>
      </c>
      <c r="B21" s="270"/>
      <c r="C21" s="271"/>
      <c r="D21" s="272"/>
      <c r="E21" s="270"/>
      <c r="F21" s="271"/>
      <c r="G21" s="271"/>
      <c r="H21" s="273"/>
    </row>
    <row r="22" spans="1:8" ht="15.75">
      <c r="A22" s="269" t="s">
        <v>159</v>
      </c>
      <c r="B22" s="270"/>
      <c r="C22" s="271"/>
      <c r="D22" s="272"/>
      <c r="E22" s="270"/>
      <c r="F22" s="271"/>
      <c r="G22" s="271"/>
      <c r="H22" s="273"/>
    </row>
    <row r="23" spans="1:8" ht="15.75">
      <c r="A23" s="269" t="s">
        <v>160</v>
      </c>
      <c r="B23" s="270"/>
      <c r="C23" s="271"/>
      <c r="D23" s="272"/>
      <c r="E23" s="270"/>
      <c r="F23" s="271"/>
      <c r="G23" s="271"/>
      <c r="H23" s="273"/>
    </row>
    <row r="24" spans="1:8" ht="15.75">
      <c r="A24" s="269" t="s">
        <v>143</v>
      </c>
      <c r="B24" s="270"/>
      <c r="C24" s="271"/>
      <c r="D24" s="272"/>
      <c r="E24" s="270"/>
      <c r="F24" s="271"/>
      <c r="G24" s="271"/>
      <c r="H24" s="273"/>
    </row>
    <row r="25" spans="1:8" ht="15.75">
      <c r="A25" s="269" t="s">
        <v>161</v>
      </c>
      <c r="B25" s="270"/>
      <c r="C25" s="271"/>
      <c r="D25" s="272"/>
      <c r="E25" s="270"/>
      <c r="F25" s="271"/>
      <c r="G25" s="271"/>
      <c r="H25" s="273"/>
    </row>
    <row r="26" spans="1:8" ht="15.75">
      <c r="A26" s="269" t="s">
        <v>168</v>
      </c>
      <c r="B26" s="270"/>
      <c r="C26" s="271"/>
      <c r="D26" s="272"/>
      <c r="E26" s="270"/>
      <c r="F26" s="271"/>
      <c r="G26" s="271"/>
      <c r="H26" s="273"/>
    </row>
    <row r="27" spans="1:8" ht="15.75">
      <c r="A27" s="269" t="s">
        <v>162</v>
      </c>
      <c r="B27" s="270"/>
      <c r="C27" s="271"/>
      <c r="D27" s="272"/>
      <c r="E27" s="270"/>
      <c r="F27" s="271"/>
      <c r="G27" s="271"/>
      <c r="H27" s="273"/>
    </row>
    <row r="28" spans="1:8" ht="15.75">
      <c r="A28" s="269" t="s">
        <v>163</v>
      </c>
      <c r="B28" s="270"/>
      <c r="C28" s="271"/>
      <c r="D28" s="272"/>
      <c r="E28" s="270"/>
      <c r="F28" s="271"/>
      <c r="G28" s="271"/>
      <c r="H28" s="273"/>
    </row>
    <row r="29" spans="1:8" ht="15.75">
      <c r="A29" s="269" t="s">
        <v>144</v>
      </c>
      <c r="B29" s="270"/>
      <c r="C29" s="271"/>
      <c r="D29" s="272"/>
      <c r="E29" s="270"/>
      <c r="F29" s="271"/>
      <c r="G29" s="271"/>
      <c r="H29" s="273"/>
    </row>
    <row r="30" spans="1:8" ht="15.75">
      <c r="A30" s="269" t="s">
        <v>145</v>
      </c>
      <c r="B30" s="270"/>
      <c r="C30" s="271"/>
      <c r="D30" s="272"/>
      <c r="E30" s="270"/>
      <c r="F30" s="271"/>
      <c r="G30" s="271"/>
      <c r="H30" s="273"/>
    </row>
    <row r="31" spans="1:8" ht="15.75">
      <c r="A31" s="269" t="s">
        <v>164</v>
      </c>
      <c r="B31" s="270"/>
      <c r="C31" s="271"/>
      <c r="D31" s="272"/>
      <c r="E31" s="270"/>
      <c r="F31" s="271"/>
      <c r="G31" s="271"/>
      <c r="H31" s="273"/>
    </row>
    <row r="32" spans="1:8" ht="15.75">
      <c r="A32" s="269" t="s">
        <v>165</v>
      </c>
      <c r="B32" s="270"/>
      <c r="C32" s="271"/>
      <c r="D32" s="272"/>
      <c r="E32" s="270"/>
      <c r="F32" s="271"/>
      <c r="G32" s="271"/>
      <c r="H32" s="273"/>
    </row>
    <row r="33" spans="1:8" ht="15.75">
      <c r="A33" s="269" t="s">
        <v>146</v>
      </c>
      <c r="B33" s="270"/>
      <c r="C33" s="271"/>
      <c r="D33" s="272"/>
      <c r="E33" s="270"/>
      <c r="F33" s="271"/>
      <c r="G33" s="271"/>
      <c r="H33" s="273"/>
    </row>
    <row r="34" spans="1:8" ht="15.75">
      <c r="A34" s="269" t="s">
        <v>151</v>
      </c>
      <c r="B34" s="270"/>
      <c r="C34" s="271"/>
      <c r="D34" s="272"/>
      <c r="E34" s="270"/>
      <c r="F34" s="271"/>
      <c r="G34" s="271"/>
      <c r="H34" s="273"/>
    </row>
    <row r="35" spans="1:8" ht="15.75">
      <c r="A35" s="269" t="s">
        <v>169</v>
      </c>
      <c r="B35" s="270"/>
      <c r="C35" s="271"/>
      <c r="D35" s="272"/>
      <c r="E35" s="270"/>
      <c r="F35" s="271"/>
      <c r="G35" s="271"/>
      <c r="H35" s="273"/>
    </row>
    <row r="36" spans="1:8" ht="15.75">
      <c r="A36" s="269" t="s">
        <v>166</v>
      </c>
      <c r="B36" s="270"/>
      <c r="C36" s="271"/>
      <c r="D36" s="272"/>
      <c r="E36" s="270"/>
      <c r="F36" s="271"/>
      <c r="G36" s="271"/>
      <c r="H36" s="273"/>
    </row>
    <row r="37" spans="1:8" ht="15.75">
      <c r="A37" s="269" t="s">
        <v>147</v>
      </c>
      <c r="B37" s="270"/>
      <c r="C37" s="271"/>
      <c r="D37" s="272"/>
      <c r="E37" s="270"/>
      <c r="F37" s="271"/>
      <c r="G37" s="271"/>
      <c r="H37" s="273"/>
    </row>
    <row r="38" spans="1:8" ht="15.75">
      <c r="A38" s="269" t="s">
        <v>234</v>
      </c>
      <c r="B38" s="270"/>
      <c r="C38" s="271"/>
      <c r="D38" s="272"/>
      <c r="E38" s="270"/>
      <c r="F38" s="271"/>
      <c r="G38" s="271"/>
      <c r="H38" s="273"/>
    </row>
    <row r="39" spans="1:8" ht="15.75">
      <c r="A39" s="269" t="s">
        <v>239</v>
      </c>
      <c r="B39" s="270"/>
      <c r="C39" s="271"/>
      <c r="D39" s="272"/>
      <c r="E39" s="270"/>
      <c r="F39" s="271"/>
      <c r="G39" s="271"/>
      <c r="H39" s="273"/>
    </row>
    <row r="40" spans="1:8" ht="15.75">
      <c r="A40" s="269" t="s">
        <v>148</v>
      </c>
      <c r="B40" s="270"/>
      <c r="C40" s="271"/>
      <c r="D40" s="272"/>
      <c r="E40" s="270"/>
      <c r="F40" s="271"/>
      <c r="G40" s="271"/>
      <c r="H40" s="273"/>
    </row>
    <row r="41" spans="1:8" ht="15.75">
      <c r="A41" s="269" t="s">
        <v>149</v>
      </c>
      <c r="B41" s="270"/>
      <c r="C41" s="271"/>
      <c r="D41" s="272"/>
      <c r="E41" s="270"/>
      <c r="F41" s="271"/>
      <c r="G41" s="271"/>
      <c r="H41" s="273"/>
    </row>
    <row r="42" spans="1:8" ht="15.75">
      <c r="A42" s="269" t="s">
        <v>240</v>
      </c>
      <c r="B42" s="270"/>
      <c r="C42" s="271"/>
      <c r="D42" s="272"/>
      <c r="E42" s="270"/>
      <c r="F42" s="271"/>
      <c r="G42" s="271"/>
      <c r="H42" s="273"/>
    </row>
    <row r="43" spans="1:8" ht="15.75">
      <c r="A43" s="269" t="s">
        <v>242</v>
      </c>
      <c r="B43" s="270"/>
      <c r="C43" s="271"/>
      <c r="D43" s="272"/>
      <c r="E43" s="270"/>
      <c r="F43" s="271"/>
      <c r="G43" s="271"/>
      <c r="H43" s="273"/>
    </row>
    <row r="44" spans="1:8" ht="15.75">
      <c r="A44" s="269" t="s">
        <v>241</v>
      </c>
      <c r="B44" s="270"/>
      <c r="C44" s="271"/>
      <c r="D44" s="272"/>
      <c r="E44" s="270"/>
      <c r="F44" s="271"/>
      <c r="G44" s="271"/>
      <c r="H44" s="273"/>
    </row>
    <row r="45" spans="1:8" ht="15.75">
      <c r="A45" s="269" t="s">
        <v>167</v>
      </c>
      <c r="B45" s="270"/>
      <c r="C45" s="271"/>
      <c r="D45" s="272"/>
      <c r="E45" s="270"/>
      <c r="F45" s="271"/>
      <c r="G45" s="271"/>
      <c r="H45" s="273"/>
    </row>
    <row r="46" spans="1:8" ht="15.75">
      <c r="A46" s="269" t="s">
        <v>170</v>
      </c>
      <c r="B46" s="270"/>
      <c r="C46" s="271"/>
      <c r="D46" s="272"/>
      <c r="E46" s="270"/>
      <c r="F46" s="271"/>
      <c r="G46" s="271"/>
      <c r="H46" s="273"/>
    </row>
    <row r="47" spans="1:8" ht="15.75">
      <c r="A47" s="274"/>
      <c r="B47" s="275"/>
      <c r="C47" s="276"/>
      <c r="D47" s="277"/>
      <c r="E47" s="275"/>
      <c r="F47" s="276"/>
      <c r="G47" s="276"/>
      <c r="H47" s="278"/>
    </row>
    <row r="48" spans="1:8" ht="15.75">
      <c r="A48" s="269" t="s">
        <v>150</v>
      </c>
      <c r="B48" s="212"/>
      <c r="C48" s="279"/>
      <c r="D48" s="280"/>
      <c r="E48" s="212"/>
      <c r="F48" s="279"/>
      <c r="G48" s="279"/>
      <c r="H48" s="281"/>
    </row>
    <row r="49" spans="1:8" ht="15.75">
      <c r="A49" s="269"/>
      <c r="B49" s="212"/>
      <c r="C49" s="279"/>
      <c r="D49" s="280"/>
      <c r="E49" s="212"/>
      <c r="F49" s="279"/>
      <c r="G49" s="279"/>
      <c r="H49" s="281"/>
    </row>
    <row r="50" spans="1:8" ht="15.75">
      <c r="A50" s="282"/>
      <c r="B50" s="270"/>
      <c r="C50" s="271"/>
      <c r="D50" s="272"/>
      <c r="E50" s="270"/>
      <c r="F50" s="271"/>
      <c r="G50" s="271"/>
      <c r="H50" s="273"/>
    </row>
    <row r="51" spans="1:8" ht="15.75">
      <c r="A51" s="283"/>
      <c r="B51" s="270"/>
      <c r="C51" s="271"/>
      <c r="D51" s="272"/>
      <c r="E51" s="270"/>
      <c r="F51" s="271"/>
      <c r="G51" s="271"/>
      <c r="H51" s="273"/>
    </row>
    <row r="52" spans="1:8" ht="15.75">
      <c r="A52" s="283"/>
      <c r="B52" s="270"/>
      <c r="C52" s="271"/>
      <c r="D52" s="272"/>
      <c r="E52" s="270"/>
      <c r="F52" s="271"/>
      <c r="G52" s="271"/>
      <c r="H52" s="273"/>
    </row>
    <row r="53" spans="1:8" ht="15.75">
      <c r="A53" s="283"/>
      <c r="B53" s="270"/>
      <c r="C53" s="271"/>
      <c r="D53" s="272"/>
      <c r="E53" s="270"/>
      <c r="F53" s="271"/>
      <c r="G53" s="271"/>
      <c r="H53" s="273"/>
    </row>
    <row r="54" spans="1:8" ht="15.75">
      <c r="A54" s="283"/>
      <c r="B54" s="270"/>
      <c r="C54" s="271"/>
      <c r="D54" s="272"/>
      <c r="E54" s="270"/>
      <c r="F54" s="271"/>
      <c r="G54" s="271"/>
      <c r="H54" s="273"/>
    </row>
    <row r="55" spans="1:8" ht="15.75">
      <c r="A55" s="284"/>
      <c r="B55" s="285"/>
      <c r="C55" s="286"/>
      <c r="D55" s="287"/>
      <c r="E55" s="285"/>
      <c r="F55" s="286"/>
      <c r="G55" s="286"/>
      <c r="H55" s="288"/>
    </row>
    <row r="56" spans="1:8" ht="15.75">
      <c r="A56" s="289"/>
      <c r="B56" s="279"/>
      <c r="C56" s="279"/>
      <c r="D56" s="290"/>
      <c r="E56" s="212"/>
      <c r="F56" s="279"/>
      <c r="G56" s="279"/>
      <c r="H56" s="281"/>
    </row>
    <row r="57" spans="1:8" ht="16.5" thickBot="1">
      <c r="A57" s="291" t="s">
        <v>263</v>
      </c>
      <c r="B57" s="292">
        <f>SUM(B11:B56)</f>
        <v>0</v>
      </c>
      <c r="C57" s="292">
        <f>SUM(C11:C56)</f>
        <v>0</v>
      </c>
      <c r="D57" s="293">
        <f>SUM(D11:D56)</f>
        <v>0</v>
      </c>
      <c r="E57" s="294">
        <f>SUM(E11:E56)</f>
        <v>0</v>
      </c>
      <c r="F57" s="295">
        <f>SUM(F11:F56)</f>
        <v>0</v>
      </c>
      <c r="G57" s="296">
        <f>SUM(G11:G56)</f>
        <v>0</v>
      </c>
      <c r="H57" s="217">
        <f>SUM(H11:H56)</f>
        <v>0</v>
      </c>
    </row>
    <row r="58" spans="1:8" ht="16.5" thickTop="1">
      <c r="A58" s="145"/>
      <c r="B58" s="297" t="s">
        <v>255</v>
      </c>
      <c r="C58" s="297"/>
      <c r="D58" s="145"/>
      <c r="E58" s="75" t="s">
        <v>256</v>
      </c>
      <c r="F58" s="75"/>
      <c r="H58" s="298"/>
    </row>
    <row r="59" spans="1:8" ht="15.75">
      <c r="A59" s="145"/>
      <c r="B59" s="145"/>
      <c r="C59" s="145"/>
      <c r="D59" s="145"/>
      <c r="E59" s="75"/>
      <c r="F59" s="75"/>
      <c r="H59" s="299"/>
    </row>
    <row r="60" spans="1:8" ht="16.5">
      <c r="A60" s="458" t="s">
        <v>390</v>
      </c>
      <c r="B60" s="166"/>
      <c r="C60" s="166"/>
      <c r="D60" s="166"/>
      <c r="E60" s="166"/>
      <c r="F60" s="166"/>
      <c r="G60" s="166"/>
      <c r="H60" s="166"/>
    </row>
    <row r="61" spans="1:8" ht="15.75">
      <c r="A61" s="166"/>
      <c r="B61" s="166"/>
      <c r="C61" s="166"/>
      <c r="D61" s="166"/>
      <c r="E61" s="166"/>
      <c r="F61" s="166"/>
      <c r="G61" s="166"/>
      <c r="H61" s="166"/>
    </row>
    <row r="62" spans="1:9" ht="15.75">
      <c r="A62" s="145" t="s">
        <v>224</v>
      </c>
      <c r="B62" s="300"/>
      <c r="C62" s="300"/>
      <c r="D62" s="300"/>
      <c r="F62" s="166"/>
      <c r="G62" s="166"/>
      <c r="H62" s="301" t="str">
        <f>IF(C57+G57+F57=0,"N/A",(C57+G57+F57)/SUM(B57+C57+E57+F57+G57+H57))</f>
        <v>N/A</v>
      </c>
      <c r="I62" s="166"/>
    </row>
    <row r="63" spans="1:9" ht="15.75">
      <c r="A63" s="145"/>
      <c r="B63" s="300"/>
      <c r="C63" s="300"/>
      <c r="D63" s="300"/>
      <c r="F63" s="166"/>
      <c r="G63" s="166"/>
      <c r="H63" s="302"/>
      <c r="I63" s="166"/>
    </row>
    <row r="64" spans="2:8" ht="16.5" thickBot="1">
      <c r="B64" s="166"/>
      <c r="C64" s="166"/>
      <c r="D64" s="166"/>
      <c r="E64" s="173"/>
      <c r="F64" s="173"/>
      <c r="G64" s="166"/>
      <c r="H64" s="166"/>
    </row>
    <row r="65" spans="1:8" ht="16.5" thickBot="1">
      <c r="A65" s="166" t="s">
        <v>391</v>
      </c>
      <c r="B65" s="166"/>
      <c r="C65" s="166"/>
      <c r="D65" s="166"/>
      <c r="E65" s="173"/>
      <c r="F65" s="173"/>
      <c r="G65" s="166"/>
      <c r="H65" s="303" t="s">
        <v>95</v>
      </c>
    </row>
    <row r="66" spans="1:8" ht="16.5" thickBot="1">
      <c r="A66" s="166" t="s">
        <v>392</v>
      </c>
      <c r="B66" s="166"/>
      <c r="C66" s="166"/>
      <c r="E66" s="166"/>
      <c r="F66" s="166"/>
      <c r="G66" s="166"/>
      <c r="H66" s="304">
        <v>0</v>
      </c>
    </row>
    <row r="67" spans="1:8" ht="16.5" thickBot="1">
      <c r="A67" s="145" t="s">
        <v>393</v>
      </c>
      <c r="H67" s="303" t="s">
        <v>95</v>
      </c>
    </row>
    <row r="68" spans="1:8" ht="16.5" thickBot="1">
      <c r="A68" s="145" t="s">
        <v>259</v>
      </c>
      <c r="H68" s="305"/>
    </row>
    <row r="69" spans="1:8" ht="15" customHeight="1">
      <c r="A69" s="554"/>
      <c r="B69" s="555"/>
      <c r="C69" s="555"/>
      <c r="D69" s="555"/>
      <c r="E69" s="555"/>
      <c r="F69" s="555"/>
      <c r="G69" s="555"/>
      <c r="H69" s="556"/>
    </row>
    <row r="70" spans="1:8" ht="15.75">
      <c r="A70" s="557"/>
      <c r="B70" s="558"/>
      <c r="C70" s="558"/>
      <c r="D70" s="558"/>
      <c r="E70" s="558"/>
      <c r="F70" s="558"/>
      <c r="G70" s="558"/>
      <c r="H70" s="559"/>
    </row>
    <row r="71" spans="1:8" ht="15.75">
      <c r="A71" s="557"/>
      <c r="B71" s="558"/>
      <c r="C71" s="558"/>
      <c r="D71" s="558"/>
      <c r="E71" s="558"/>
      <c r="F71" s="558"/>
      <c r="G71" s="558"/>
      <c r="H71" s="559"/>
    </row>
    <row r="72" spans="1:8" ht="15.75">
      <c r="A72" s="557"/>
      <c r="B72" s="558"/>
      <c r="C72" s="558"/>
      <c r="D72" s="558"/>
      <c r="E72" s="558"/>
      <c r="F72" s="558"/>
      <c r="G72" s="558"/>
      <c r="H72" s="559"/>
    </row>
    <row r="73" spans="1:8" ht="15.75">
      <c r="A73" s="557"/>
      <c r="B73" s="558"/>
      <c r="C73" s="558"/>
      <c r="D73" s="558"/>
      <c r="E73" s="558"/>
      <c r="F73" s="558"/>
      <c r="G73" s="558"/>
      <c r="H73" s="559"/>
    </row>
    <row r="74" spans="1:8" ht="16.5" thickBot="1">
      <c r="A74" s="549"/>
      <c r="B74" s="550"/>
      <c r="C74" s="550"/>
      <c r="D74" s="550"/>
      <c r="E74" s="550"/>
      <c r="F74" s="550"/>
      <c r="G74" s="550"/>
      <c r="H74" s="551"/>
    </row>
    <row r="75" spans="1:9" ht="15.75">
      <c r="A75" s="306"/>
      <c r="B75" s="306"/>
      <c r="C75" s="306"/>
      <c r="D75" s="306"/>
      <c r="E75" s="306"/>
      <c r="F75" s="306"/>
      <c r="G75" s="306"/>
      <c r="H75" s="306"/>
      <c r="I75" s="165"/>
    </row>
    <row r="76" spans="1:9" ht="15.75">
      <c r="A76" s="306"/>
      <c r="B76" s="306"/>
      <c r="C76" s="306"/>
      <c r="D76" s="306"/>
      <c r="E76" s="306"/>
      <c r="F76" s="306"/>
      <c r="G76" s="306"/>
      <c r="H76" s="306"/>
      <c r="I76" s="165"/>
    </row>
    <row r="77" spans="1:9" ht="15.75">
      <c r="A77" s="165"/>
      <c r="B77" s="165"/>
      <c r="C77" s="165"/>
      <c r="D77" s="165"/>
      <c r="E77" s="165"/>
      <c r="F77" s="165"/>
      <c r="G77" s="165"/>
      <c r="H77" s="165"/>
      <c r="I77" s="165"/>
    </row>
    <row r="78" spans="1:9" ht="15.75">
      <c r="A78" s="165"/>
      <c r="B78" s="165"/>
      <c r="C78" s="165"/>
      <c r="D78" s="165"/>
      <c r="E78" s="165"/>
      <c r="F78" s="165"/>
      <c r="G78" s="165"/>
      <c r="H78" s="165"/>
      <c r="I78" s="165"/>
    </row>
    <row r="79" spans="1:9" ht="15.75">
      <c r="A79" s="165"/>
      <c r="B79" s="165"/>
      <c r="C79" s="165"/>
      <c r="D79" s="165"/>
      <c r="E79" s="165"/>
      <c r="F79" s="165"/>
      <c r="G79" s="165"/>
      <c r="H79" s="165"/>
      <c r="I79" s="165"/>
    </row>
    <row r="80" spans="1:9" ht="15.75">
      <c r="A80" s="165"/>
      <c r="B80" s="165"/>
      <c r="C80" s="165"/>
      <c r="D80" s="165"/>
      <c r="E80" s="165"/>
      <c r="F80" s="165"/>
      <c r="G80" s="165"/>
      <c r="H80" s="165"/>
      <c r="I80" s="165"/>
    </row>
    <row r="81" spans="1:9" ht="15.75">
      <c r="A81" s="165"/>
      <c r="B81" s="165"/>
      <c r="C81" s="165"/>
      <c r="D81" s="165"/>
      <c r="E81" s="165"/>
      <c r="F81" s="165"/>
      <c r="G81" s="165"/>
      <c r="H81" s="165"/>
      <c r="I81" s="165"/>
    </row>
    <row r="82" spans="1:9" ht="15.75">
      <c r="A82" s="165"/>
      <c r="B82" s="165"/>
      <c r="C82" s="165"/>
      <c r="D82" s="165"/>
      <c r="E82" s="165"/>
      <c r="F82" s="165"/>
      <c r="G82" s="165"/>
      <c r="H82" s="165"/>
      <c r="I82" s="165"/>
    </row>
    <row r="83" spans="1:9" ht="15.75">
      <c r="A83" s="165"/>
      <c r="B83" s="165"/>
      <c r="C83" s="165"/>
      <c r="D83" s="165"/>
      <c r="E83" s="165"/>
      <c r="F83" s="165"/>
      <c r="G83" s="165"/>
      <c r="H83" s="165"/>
      <c r="I83" s="165"/>
    </row>
    <row r="84" spans="1:9" ht="15.75">
      <c r="A84" s="165"/>
      <c r="B84" s="165"/>
      <c r="C84" s="165"/>
      <c r="D84" s="165"/>
      <c r="E84" s="165"/>
      <c r="F84" s="165"/>
      <c r="G84" s="165"/>
      <c r="H84" s="165"/>
      <c r="I84" s="165"/>
    </row>
    <row r="85" spans="1:9" ht="15.75">
      <c r="A85" s="165"/>
      <c r="B85" s="165"/>
      <c r="C85" s="165"/>
      <c r="D85" s="165"/>
      <c r="E85" s="165"/>
      <c r="F85" s="165"/>
      <c r="G85" s="165"/>
      <c r="H85" s="165"/>
      <c r="I85" s="165"/>
    </row>
    <row r="86" spans="1:9" ht="15.75">
      <c r="A86" s="165"/>
      <c r="B86" s="165"/>
      <c r="C86" s="165"/>
      <c r="D86" s="165"/>
      <c r="E86" s="165"/>
      <c r="F86" s="165"/>
      <c r="G86" s="165"/>
      <c r="H86" s="165"/>
      <c r="I86" s="165"/>
    </row>
    <row r="87" spans="1:9" ht="15.75">
      <c r="A87" s="165"/>
      <c r="B87" s="165"/>
      <c r="C87" s="165"/>
      <c r="D87" s="165"/>
      <c r="E87" s="165"/>
      <c r="F87" s="165"/>
      <c r="G87" s="165"/>
      <c r="H87" s="165"/>
      <c r="I87" s="165"/>
    </row>
    <row r="88" spans="1:9" ht="15.75">
      <c r="A88" s="165"/>
      <c r="B88" s="165"/>
      <c r="C88" s="165"/>
      <c r="D88" s="165"/>
      <c r="E88" s="165"/>
      <c r="F88" s="165"/>
      <c r="G88" s="165"/>
      <c r="H88" s="165"/>
      <c r="I88" s="165"/>
    </row>
    <row r="89" spans="1:9" ht="15.75">
      <c r="A89" s="165"/>
      <c r="B89" s="165"/>
      <c r="C89" s="165"/>
      <c r="D89" s="165"/>
      <c r="E89" s="165"/>
      <c r="F89" s="165"/>
      <c r="G89" s="165"/>
      <c r="H89" s="165"/>
      <c r="I89" s="165"/>
    </row>
    <row r="90" spans="1:9" ht="15.75">
      <c r="A90" s="165"/>
      <c r="B90" s="165"/>
      <c r="C90" s="165"/>
      <c r="D90" s="165"/>
      <c r="E90" s="165"/>
      <c r="F90" s="165"/>
      <c r="G90" s="165"/>
      <c r="H90" s="165"/>
      <c r="I90" s="165"/>
    </row>
    <row r="91" spans="1:9" ht="15.75">
      <c r="A91" s="165"/>
      <c r="B91" s="165"/>
      <c r="C91" s="165"/>
      <c r="D91" s="165"/>
      <c r="E91" s="165"/>
      <c r="F91" s="165"/>
      <c r="G91" s="165"/>
      <c r="H91" s="165"/>
      <c r="I91" s="165"/>
    </row>
    <row r="92" spans="1:9" ht="15.75">
      <c r="A92" s="165"/>
      <c r="B92" s="165"/>
      <c r="C92" s="165"/>
      <c r="D92" s="165"/>
      <c r="E92" s="165"/>
      <c r="F92" s="165"/>
      <c r="G92" s="165"/>
      <c r="H92" s="165"/>
      <c r="I92" s="165"/>
    </row>
    <row r="93" spans="1:9" ht="15.75">
      <c r="A93" s="165"/>
      <c r="B93" s="165"/>
      <c r="C93" s="165"/>
      <c r="D93" s="165"/>
      <c r="E93" s="165"/>
      <c r="F93" s="165"/>
      <c r="G93" s="165"/>
      <c r="H93" s="165"/>
      <c r="I93" s="165"/>
    </row>
    <row r="94" spans="1:9" ht="15.75">
      <c r="A94" s="165"/>
      <c r="B94" s="165"/>
      <c r="C94" s="165"/>
      <c r="D94" s="165"/>
      <c r="E94" s="165"/>
      <c r="F94" s="165"/>
      <c r="G94" s="165"/>
      <c r="H94" s="165"/>
      <c r="I94" s="165"/>
    </row>
    <row r="95" spans="1:9" ht="15.75">
      <c r="A95" s="165"/>
      <c r="B95" s="165"/>
      <c r="C95" s="165"/>
      <c r="D95" s="165"/>
      <c r="E95" s="165"/>
      <c r="F95" s="165"/>
      <c r="G95" s="165"/>
      <c r="H95" s="165"/>
      <c r="I95" s="165"/>
    </row>
    <row r="96" spans="1:9" ht="15.75">
      <c r="A96" s="165"/>
      <c r="B96" s="165"/>
      <c r="C96" s="165"/>
      <c r="D96" s="165"/>
      <c r="E96" s="165"/>
      <c r="F96" s="165"/>
      <c r="G96" s="165"/>
      <c r="H96" s="165"/>
      <c r="I96" s="165"/>
    </row>
    <row r="97" spans="1:9" ht="15.75">
      <c r="A97" s="165"/>
      <c r="B97" s="165"/>
      <c r="C97" s="165"/>
      <c r="D97" s="165"/>
      <c r="E97" s="165"/>
      <c r="F97" s="165"/>
      <c r="G97" s="165"/>
      <c r="H97" s="165"/>
      <c r="I97" s="165"/>
    </row>
    <row r="98" spans="1:9" ht="15.75">
      <c r="A98" s="165"/>
      <c r="B98" s="165"/>
      <c r="C98" s="165"/>
      <c r="D98" s="165"/>
      <c r="E98" s="165"/>
      <c r="F98" s="165"/>
      <c r="G98" s="165"/>
      <c r="H98" s="165"/>
      <c r="I98" s="165"/>
    </row>
  </sheetData>
  <sheetProtection password="D645" sheet="1"/>
  <mergeCells count="7">
    <mergeCell ref="A74:H74"/>
    <mergeCell ref="B5:C5"/>
    <mergeCell ref="A69:H69"/>
    <mergeCell ref="A70:H70"/>
    <mergeCell ref="A71:H71"/>
    <mergeCell ref="A72:H72"/>
    <mergeCell ref="A73:H73"/>
  </mergeCells>
  <dataValidations count="1">
    <dataValidation type="list" allowBlank="1" showInputMessage="1" showErrorMessage="1" sqref="H65 H67:H68">
      <formula1>"Select One, Yes, No"</formula1>
    </dataValidation>
  </dataValidations>
  <printOptions/>
  <pageMargins left="0.2" right="0.2" top="0.25" bottom="0.25" header="0.3" footer="0.3"/>
  <pageSetup fitToHeight="1" fitToWidth="1" horizontalDpi="600" verticalDpi="600" orientation="portrait" paperSize="5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A21" sqref="A21"/>
    </sheetView>
  </sheetViews>
  <sheetFormatPr defaultColWidth="8.796875" defaultRowHeight="15"/>
  <cols>
    <col min="1" max="1" width="58.09765625" style="309" customWidth="1"/>
    <col min="2" max="2" width="19.3984375" style="309" customWidth="1"/>
    <col min="3" max="5" width="7.59765625" style="309" customWidth="1"/>
    <col min="6" max="6" width="19.296875" style="309" customWidth="1"/>
    <col min="7" max="7" width="11.19921875" style="326" customWidth="1"/>
    <col min="8" max="10" width="19.296875" style="309" customWidth="1"/>
    <col min="11" max="11" width="12.09765625" style="309" bestFit="1" customWidth="1"/>
    <col min="12" max="16384" width="8.8984375" style="309" customWidth="1"/>
  </cols>
  <sheetData>
    <row r="1" spans="1:10" ht="26.25">
      <c r="A1" s="307" t="str">
        <f>+JURAT!A8</f>
        <v>CAPTIVE INSURANCE COMPANY</v>
      </c>
      <c r="B1" s="4"/>
      <c r="C1" s="134"/>
      <c r="D1" s="134"/>
      <c r="E1" s="134"/>
      <c r="F1" s="134"/>
      <c r="G1" s="308"/>
      <c r="H1" s="134"/>
      <c r="I1" s="134"/>
      <c r="J1" s="220" t="s">
        <v>296</v>
      </c>
    </row>
    <row r="2" spans="1:10" ht="15.75">
      <c r="A2" s="310">
        <f>+JURAT!A9</f>
        <v>45657</v>
      </c>
      <c r="B2" s="134"/>
      <c r="C2" s="134"/>
      <c r="D2" s="134"/>
      <c r="E2" s="134"/>
      <c r="F2" s="134"/>
      <c r="G2" s="308"/>
      <c r="H2" s="134"/>
      <c r="I2" s="134"/>
      <c r="J2" s="220"/>
    </row>
    <row r="3" spans="2:10" ht="15.75">
      <c r="B3" s="311"/>
      <c r="C3" s="311"/>
      <c r="D3" s="311"/>
      <c r="E3" s="311"/>
      <c r="F3" s="312"/>
      <c r="G3" s="313"/>
      <c r="H3" s="312"/>
      <c r="I3" s="312"/>
      <c r="J3" s="312"/>
    </row>
    <row r="4" spans="1:10" ht="15.75">
      <c r="A4" s="134"/>
      <c r="B4" s="311"/>
      <c r="C4" s="311"/>
      <c r="D4" s="311"/>
      <c r="E4" s="311"/>
      <c r="F4" s="312"/>
      <c r="G4" s="313"/>
      <c r="H4" s="312"/>
      <c r="I4" s="312"/>
      <c r="J4" s="312"/>
    </row>
    <row r="5" spans="1:10" ht="16.5" thickBot="1">
      <c r="A5" s="429" t="s">
        <v>249</v>
      </c>
      <c r="B5" s="314"/>
      <c r="C5" s="314"/>
      <c r="D5" s="314"/>
      <c r="E5" s="314"/>
      <c r="F5" s="315"/>
      <c r="G5" s="315"/>
      <c r="H5" s="316"/>
      <c r="I5" s="316"/>
      <c r="J5" s="317"/>
    </row>
    <row r="6" spans="1:10" ht="15.75">
      <c r="A6" s="565" t="s">
        <v>387</v>
      </c>
      <c r="B6" s="566"/>
      <c r="C6" s="566"/>
      <c r="D6" s="567" t="s">
        <v>95</v>
      </c>
      <c r="E6" s="568"/>
      <c r="F6" s="237"/>
      <c r="G6" s="237"/>
      <c r="I6" s="237"/>
      <c r="J6" s="318"/>
    </row>
    <row r="7" spans="1:10" ht="15.75">
      <c r="A7" s="565" t="s">
        <v>283</v>
      </c>
      <c r="B7" s="566"/>
      <c r="C7" s="566"/>
      <c r="D7" s="569" t="s">
        <v>95</v>
      </c>
      <c r="E7" s="570"/>
      <c r="F7" s="237"/>
      <c r="G7" s="237"/>
      <c r="I7" s="239"/>
      <c r="J7" s="319"/>
    </row>
    <row r="8" spans="1:10" ht="16.5" thickBot="1">
      <c r="A8" s="562" t="s">
        <v>394</v>
      </c>
      <c r="B8" s="563"/>
      <c r="C8" s="564"/>
      <c r="D8" s="560" t="s">
        <v>95</v>
      </c>
      <c r="E8" s="561"/>
      <c r="F8" s="320"/>
      <c r="G8" s="320"/>
      <c r="I8" s="321"/>
      <c r="J8" s="322"/>
    </row>
    <row r="9" spans="1:10" ht="15.75">
      <c r="A9" s="323"/>
      <c r="B9" s="459"/>
      <c r="C9" s="237"/>
      <c r="D9" s="460"/>
      <c r="E9" s="460"/>
      <c r="F9" s="461"/>
      <c r="G9" s="461"/>
      <c r="H9" s="324"/>
      <c r="I9" s="237"/>
      <c r="J9" s="318"/>
    </row>
    <row r="10" spans="1:10" s="326" customFormat="1" ht="15.75">
      <c r="A10" s="435">
        <v>-1</v>
      </c>
      <c r="B10" s="462">
        <v>-2</v>
      </c>
      <c r="C10" s="462">
        <v>-3</v>
      </c>
      <c r="D10" s="462" t="s">
        <v>313</v>
      </c>
      <c r="E10" s="462">
        <v>-4</v>
      </c>
      <c r="F10" s="463">
        <v>-5</v>
      </c>
      <c r="G10" s="463">
        <v>-6</v>
      </c>
      <c r="H10" s="463">
        <v>-7</v>
      </c>
      <c r="I10" s="463">
        <v>-8</v>
      </c>
      <c r="J10" s="464">
        <v>-9</v>
      </c>
    </row>
    <row r="11" spans="1:10" ht="15.75">
      <c r="A11" s="430"/>
      <c r="B11" s="430"/>
      <c r="C11" s="430"/>
      <c r="D11" s="430"/>
      <c r="E11" s="431" t="s">
        <v>227</v>
      </c>
      <c r="F11" s="431" t="s">
        <v>25</v>
      </c>
      <c r="G11" s="432" t="s">
        <v>285</v>
      </c>
      <c r="H11" s="433"/>
      <c r="I11" s="432" t="s">
        <v>232</v>
      </c>
      <c r="J11" s="434" t="s">
        <v>89</v>
      </c>
    </row>
    <row r="12" spans="1:10" ht="15.75">
      <c r="A12" s="435"/>
      <c r="B12" s="435" t="s">
        <v>244</v>
      </c>
      <c r="C12" s="435" t="s">
        <v>225</v>
      </c>
      <c r="D12" s="435" t="s">
        <v>225</v>
      </c>
      <c r="E12" s="435" t="s">
        <v>253</v>
      </c>
      <c r="F12" s="435" t="s">
        <v>47</v>
      </c>
      <c r="G12" s="435" t="s">
        <v>286</v>
      </c>
      <c r="H12" s="435" t="s">
        <v>48</v>
      </c>
      <c r="I12" s="435" t="s">
        <v>28</v>
      </c>
      <c r="J12" s="436" t="s">
        <v>90</v>
      </c>
    </row>
    <row r="13" spans="1:10" ht="15.75">
      <c r="A13" s="435" t="s">
        <v>251</v>
      </c>
      <c r="B13" s="435" t="s">
        <v>245</v>
      </c>
      <c r="C13" s="435" t="s">
        <v>246</v>
      </c>
      <c r="D13" s="435" t="s">
        <v>314</v>
      </c>
      <c r="E13" s="435" t="s">
        <v>226</v>
      </c>
      <c r="F13" s="435" t="s">
        <v>49</v>
      </c>
      <c r="G13" s="435" t="s">
        <v>287</v>
      </c>
      <c r="H13" s="435" t="s">
        <v>31</v>
      </c>
      <c r="I13" s="435" t="s">
        <v>214</v>
      </c>
      <c r="J13" s="436" t="s">
        <v>48</v>
      </c>
    </row>
    <row r="14" spans="1:10" ht="15.75">
      <c r="A14" s="327"/>
      <c r="B14" s="327"/>
      <c r="C14" s="327"/>
      <c r="D14" s="327"/>
      <c r="E14" s="327"/>
      <c r="F14" s="327"/>
      <c r="G14" s="328"/>
      <c r="H14" s="327"/>
      <c r="I14" s="327"/>
      <c r="J14" s="329"/>
    </row>
    <row r="15" spans="1:10" ht="15.75">
      <c r="A15" s="465" t="s">
        <v>395</v>
      </c>
      <c r="B15" s="192"/>
      <c r="C15" s="330"/>
      <c r="D15" s="330"/>
      <c r="E15" s="330"/>
      <c r="F15" s="194"/>
      <c r="G15" s="331"/>
      <c r="H15" s="194"/>
      <c r="I15" s="194"/>
      <c r="J15" s="179"/>
    </row>
    <row r="16" spans="1:10" ht="15.75">
      <c r="A16" s="192"/>
      <c r="B16" s="192"/>
      <c r="C16" s="330"/>
      <c r="D16" s="330"/>
      <c r="E16" s="330"/>
      <c r="F16" s="194"/>
      <c r="G16" s="331" t="str">
        <f>IF(+F16&gt;0.1*'(3) INCOME'!$B$63,"YES","N/A")</f>
        <v>N/A</v>
      </c>
      <c r="H16" s="194"/>
      <c r="I16" s="194"/>
      <c r="J16" s="179"/>
    </row>
    <row r="17" spans="1:10" ht="15.75">
      <c r="A17" s="192"/>
      <c r="B17" s="192"/>
      <c r="C17" s="330"/>
      <c r="D17" s="330"/>
      <c r="E17" s="330"/>
      <c r="F17" s="194"/>
      <c r="G17" s="331" t="str">
        <f>IF(+F17&gt;0.1*'(3) INCOME'!$B$63,"YES","N/A")</f>
        <v>N/A</v>
      </c>
      <c r="H17" s="194"/>
      <c r="I17" s="194"/>
      <c r="J17" s="179"/>
    </row>
    <row r="18" spans="1:10" ht="15.75">
      <c r="A18" s="192"/>
      <c r="B18" s="192"/>
      <c r="C18" s="330"/>
      <c r="D18" s="330"/>
      <c r="E18" s="330"/>
      <c r="F18" s="194"/>
      <c r="G18" s="331" t="str">
        <f>IF(+F18&gt;0.1*'(3) INCOME'!$B$63,"YES","N/A")</f>
        <v>N/A</v>
      </c>
      <c r="H18" s="194"/>
      <c r="I18" s="194"/>
      <c r="J18" s="179"/>
    </row>
    <row r="19" spans="1:10" ht="15.75">
      <c r="A19" s="192"/>
      <c r="B19" s="192"/>
      <c r="C19" s="330"/>
      <c r="D19" s="330"/>
      <c r="E19" s="330"/>
      <c r="F19" s="194"/>
      <c r="G19" s="331" t="str">
        <f>IF(+F19&gt;0.1*'(3) INCOME'!$B$63,"YES","N/A")</f>
        <v>N/A</v>
      </c>
      <c r="H19" s="194"/>
      <c r="I19" s="194"/>
      <c r="J19" s="179"/>
    </row>
    <row r="20" spans="1:10" ht="15.75">
      <c r="A20" s="332" t="s">
        <v>308</v>
      </c>
      <c r="B20" s="192"/>
      <c r="C20" s="330"/>
      <c r="D20" s="330"/>
      <c r="E20" s="330"/>
      <c r="F20" s="194"/>
      <c r="G20" s="331"/>
      <c r="H20" s="194"/>
      <c r="I20" s="194"/>
      <c r="J20" s="179"/>
    </row>
    <row r="21" spans="1:11" ht="15.75">
      <c r="A21" s="192"/>
      <c r="B21" s="192"/>
      <c r="C21" s="330"/>
      <c r="D21" s="330"/>
      <c r="E21" s="330"/>
      <c r="F21" s="194"/>
      <c r="G21" s="331" t="str">
        <f>IF(+F21&gt;0.1*'(3) INCOME'!$B$63,"YES","N/A")</f>
        <v>N/A</v>
      </c>
      <c r="H21" s="194"/>
      <c r="I21" s="194"/>
      <c r="J21" s="179"/>
      <c r="K21" s="232"/>
    </row>
    <row r="22" spans="1:11" ht="15.75">
      <c r="A22" s="192"/>
      <c r="B22" s="192"/>
      <c r="C22" s="330"/>
      <c r="D22" s="330"/>
      <c r="E22" s="330"/>
      <c r="F22" s="194"/>
      <c r="G22" s="331" t="str">
        <f>IF(+F22&gt;0.1*'(3) INCOME'!$B$63,"YES","N/A")</f>
        <v>N/A</v>
      </c>
      <c r="H22" s="194"/>
      <c r="I22" s="194"/>
      <c r="J22" s="179"/>
      <c r="K22" s="232"/>
    </row>
    <row r="23" spans="1:11" ht="15.75">
      <c r="A23" s="192"/>
      <c r="B23" s="192"/>
      <c r="C23" s="330"/>
      <c r="D23" s="330"/>
      <c r="E23" s="330"/>
      <c r="F23" s="194"/>
      <c r="G23" s="331" t="str">
        <f>IF(+F23&gt;0.1*'(3) INCOME'!$B$63,"YES","N/A")</f>
        <v>N/A</v>
      </c>
      <c r="H23" s="194"/>
      <c r="I23" s="194"/>
      <c r="J23" s="179"/>
      <c r="K23" s="232" t="s">
        <v>356</v>
      </c>
    </row>
    <row r="24" spans="1:11" ht="15.75">
      <c r="A24" s="192"/>
      <c r="B24" s="192"/>
      <c r="C24" s="330"/>
      <c r="D24" s="330"/>
      <c r="E24" s="330"/>
      <c r="F24" s="194"/>
      <c r="G24" s="331" t="str">
        <f>IF(+F24&gt;0.1*'(3) INCOME'!$B$63,"YES","N/A")</f>
        <v>N/A</v>
      </c>
      <c r="H24" s="194"/>
      <c r="I24" s="194"/>
      <c r="J24" s="179"/>
      <c r="K24" s="232" t="s">
        <v>385</v>
      </c>
    </row>
    <row r="25" spans="1:10" ht="15.75">
      <c r="A25" s="192"/>
      <c r="B25" s="192"/>
      <c r="C25" s="330"/>
      <c r="D25" s="330"/>
      <c r="E25" s="330"/>
      <c r="F25" s="194"/>
      <c r="G25" s="331" t="str">
        <f>IF(+F25&gt;0.1*'(3) INCOME'!$B$63,"YES","N/A")</f>
        <v>N/A</v>
      </c>
      <c r="H25" s="194"/>
      <c r="I25" s="194"/>
      <c r="J25" s="179"/>
    </row>
    <row r="26" spans="1:10" ht="15.75">
      <c r="A26" s="192"/>
      <c r="B26" s="192"/>
      <c r="C26" s="330"/>
      <c r="D26" s="330"/>
      <c r="E26" s="330"/>
      <c r="F26" s="194"/>
      <c r="G26" s="331" t="str">
        <f>IF(+F26&gt;0.1*'(3) INCOME'!$B$63,"YES","N/A")</f>
        <v>N/A</v>
      </c>
      <c r="H26" s="194"/>
      <c r="I26" s="194"/>
      <c r="J26" s="179"/>
    </row>
    <row r="27" spans="1:10" ht="15.75">
      <c r="A27" s="192"/>
      <c r="B27" s="192"/>
      <c r="C27" s="330"/>
      <c r="D27" s="330"/>
      <c r="E27" s="330"/>
      <c r="F27" s="194"/>
      <c r="G27" s="331" t="str">
        <f>IF(+F27&gt;0.1*'(3) INCOME'!$B$63,"YES","N/A")</f>
        <v>N/A</v>
      </c>
      <c r="H27" s="194"/>
      <c r="I27" s="194"/>
      <c r="J27" s="179"/>
    </row>
    <row r="28" spans="1:10" ht="15.75">
      <c r="A28" s="192"/>
      <c r="B28" s="192"/>
      <c r="C28" s="330"/>
      <c r="D28" s="330"/>
      <c r="E28" s="330"/>
      <c r="F28" s="194"/>
      <c r="G28" s="331" t="str">
        <f>IF(+F28&gt;0.1*'(3) INCOME'!$B$63,"YES","N/A")</f>
        <v>N/A</v>
      </c>
      <c r="H28" s="194"/>
      <c r="I28" s="194"/>
      <c r="J28" s="179"/>
    </row>
    <row r="29" spans="1:10" ht="15.75">
      <c r="A29" s="192"/>
      <c r="B29" s="192"/>
      <c r="C29" s="330"/>
      <c r="D29" s="330"/>
      <c r="E29" s="330"/>
      <c r="F29" s="194"/>
      <c r="G29" s="331" t="str">
        <f>IF(+F29&gt;0.1*'(3) INCOME'!$B$63,"YES","N/A")</f>
        <v>N/A</v>
      </c>
      <c r="H29" s="194"/>
      <c r="I29" s="194"/>
      <c r="J29" s="179"/>
    </row>
    <row r="30" spans="1:10" ht="15.75">
      <c r="A30" s="192"/>
      <c r="B30" s="192"/>
      <c r="C30" s="330"/>
      <c r="D30" s="330"/>
      <c r="E30" s="330"/>
      <c r="F30" s="194"/>
      <c r="G30" s="331" t="str">
        <f>IF(+F30&gt;0.1*'(3) INCOME'!$B$63,"YES","N/A")</f>
        <v>N/A</v>
      </c>
      <c r="H30" s="194"/>
      <c r="I30" s="194"/>
      <c r="J30" s="179"/>
    </row>
    <row r="31" spans="1:10" ht="15.75">
      <c r="A31" s="192"/>
      <c r="B31" s="192"/>
      <c r="C31" s="330"/>
      <c r="D31" s="330"/>
      <c r="E31" s="330"/>
      <c r="F31" s="194"/>
      <c r="G31" s="331" t="str">
        <f>IF(+F31&gt;0.1*'(3) INCOME'!$B$63,"YES","N/A")</f>
        <v>N/A</v>
      </c>
      <c r="H31" s="194"/>
      <c r="I31" s="194"/>
      <c r="J31" s="179"/>
    </row>
    <row r="32" spans="1:10" ht="15.75">
      <c r="A32" s="192"/>
      <c r="B32" s="192"/>
      <c r="C32" s="330"/>
      <c r="D32" s="330"/>
      <c r="E32" s="330"/>
      <c r="F32" s="194"/>
      <c r="G32" s="331" t="str">
        <f>IF(+F32&gt;0.1*'(3) INCOME'!$B$63,"YES","N/A")</f>
        <v>N/A</v>
      </c>
      <c r="H32" s="194"/>
      <c r="I32" s="194"/>
      <c r="J32" s="179"/>
    </row>
    <row r="33" spans="1:10" ht="15.75">
      <c r="A33" s="192"/>
      <c r="B33" s="192"/>
      <c r="C33" s="330"/>
      <c r="D33" s="330"/>
      <c r="E33" s="330"/>
      <c r="F33" s="194"/>
      <c r="G33" s="331" t="str">
        <f>IF(+F33&gt;0.1*'(3) INCOME'!$B$63,"YES","N/A")</f>
        <v>N/A</v>
      </c>
      <c r="H33" s="194"/>
      <c r="I33" s="194"/>
      <c r="J33" s="179"/>
    </row>
    <row r="34" spans="1:10" ht="15.75">
      <c r="A34" s="192"/>
      <c r="B34" s="192"/>
      <c r="C34" s="330"/>
      <c r="D34" s="330"/>
      <c r="E34" s="330"/>
      <c r="F34" s="194"/>
      <c r="G34" s="331" t="str">
        <f>IF(+F34&gt;0.1*'(3) INCOME'!$B$63,"YES","N/A")</f>
        <v>N/A</v>
      </c>
      <c r="H34" s="194"/>
      <c r="I34" s="194"/>
      <c r="J34" s="179"/>
    </row>
    <row r="35" spans="1:10" ht="15.75">
      <c r="A35" s="192"/>
      <c r="B35" s="192"/>
      <c r="C35" s="330"/>
      <c r="D35" s="330"/>
      <c r="E35" s="330"/>
      <c r="F35" s="194"/>
      <c r="G35" s="331" t="str">
        <f>IF(+F35&gt;0.1*'(3) INCOME'!$B$63,"YES","N/A")</f>
        <v>N/A</v>
      </c>
      <c r="H35" s="194"/>
      <c r="I35" s="194"/>
      <c r="J35" s="179"/>
    </row>
    <row r="36" spans="1:10" ht="15.75">
      <c r="A36" s="192"/>
      <c r="B36" s="192"/>
      <c r="C36" s="330"/>
      <c r="D36" s="330"/>
      <c r="E36" s="330"/>
      <c r="F36" s="194"/>
      <c r="G36" s="331" t="str">
        <f>IF(+F36&gt;0.1*'(3) INCOME'!$B$63,"YES","N/A")</f>
        <v>N/A</v>
      </c>
      <c r="H36" s="194"/>
      <c r="I36" s="194"/>
      <c r="J36" s="179"/>
    </row>
    <row r="37" spans="1:10" ht="15.75">
      <c r="A37" s="192"/>
      <c r="B37" s="192"/>
      <c r="C37" s="330"/>
      <c r="D37" s="330"/>
      <c r="E37" s="330"/>
      <c r="F37" s="194"/>
      <c r="G37" s="331" t="str">
        <f>IF(+F37&gt;0.1*'(3) INCOME'!$B$63,"YES","N/A")</f>
        <v>N/A</v>
      </c>
      <c r="H37" s="194"/>
      <c r="I37" s="194"/>
      <c r="J37" s="179"/>
    </row>
    <row r="38" spans="1:10" ht="15.75">
      <c r="A38" s="192"/>
      <c r="B38" s="192"/>
      <c r="C38" s="330"/>
      <c r="D38" s="330"/>
      <c r="E38" s="330"/>
      <c r="F38" s="194"/>
      <c r="G38" s="331" t="str">
        <f>IF(+F38&gt;0.1*'(3) INCOME'!$B$63,"YES","N/A")</f>
        <v>N/A</v>
      </c>
      <c r="H38" s="194"/>
      <c r="I38" s="194"/>
      <c r="J38" s="179"/>
    </row>
    <row r="39" spans="1:10" ht="15.75">
      <c r="A39" s="192"/>
      <c r="B39" s="192"/>
      <c r="C39" s="330"/>
      <c r="D39" s="330"/>
      <c r="E39" s="330"/>
      <c r="F39" s="194"/>
      <c r="G39" s="331" t="str">
        <f>IF(+F39&gt;0.1*'(3) INCOME'!$B$63,"YES","N/A")</f>
        <v>N/A</v>
      </c>
      <c r="H39" s="194"/>
      <c r="I39" s="194"/>
      <c r="J39" s="179"/>
    </row>
    <row r="40" spans="1:10" ht="15.75">
      <c r="A40" s="192"/>
      <c r="B40" s="192"/>
      <c r="C40" s="330"/>
      <c r="D40" s="330"/>
      <c r="E40" s="330"/>
      <c r="F40" s="194"/>
      <c r="G40" s="331" t="str">
        <f>IF(+F40&gt;0.1*'(3) INCOME'!$B$63,"YES","N/A")</f>
        <v>N/A</v>
      </c>
      <c r="H40" s="194"/>
      <c r="I40" s="194"/>
      <c r="J40" s="179"/>
    </row>
    <row r="41" spans="1:10" ht="15.75">
      <c r="A41" s="192"/>
      <c r="B41" s="192"/>
      <c r="C41" s="330"/>
      <c r="D41" s="330"/>
      <c r="E41" s="330"/>
      <c r="F41" s="194"/>
      <c r="G41" s="331" t="str">
        <f>IF(+F41&gt;0.1*'(3) INCOME'!$B$63,"YES","N/A")</f>
        <v>N/A</v>
      </c>
      <c r="H41" s="194"/>
      <c r="I41" s="194"/>
      <c r="J41" s="179"/>
    </row>
    <row r="42" spans="1:10" ht="15.75">
      <c r="A42" s="192"/>
      <c r="B42" s="192"/>
      <c r="C42" s="330"/>
      <c r="D42" s="330"/>
      <c r="E42" s="330"/>
      <c r="F42" s="194"/>
      <c r="G42" s="331" t="str">
        <f>IF(+F42&gt;0.1*'(3) INCOME'!$B$63,"YES","N/A")</f>
        <v>N/A</v>
      </c>
      <c r="H42" s="194"/>
      <c r="I42" s="194"/>
      <c r="J42" s="179"/>
    </row>
    <row r="43" spans="1:10" ht="15.75">
      <c r="A43" s="192"/>
      <c r="B43" s="192"/>
      <c r="C43" s="330"/>
      <c r="D43" s="330"/>
      <c r="E43" s="330"/>
      <c r="F43" s="194"/>
      <c r="G43" s="331" t="str">
        <f>IF(+F43&gt;0.1*'(3) INCOME'!$B$63,"YES","N/A")</f>
        <v>N/A</v>
      </c>
      <c r="H43" s="194"/>
      <c r="I43" s="194"/>
      <c r="J43" s="179"/>
    </row>
    <row r="44" spans="1:10" ht="15.75">
      <c r="A44" s="192"/>
      <c r="B44" s="192"/>
      <c r="C44" s="330"/>
      <c r="D44" s="330"/>
      <c r="E44" s="330"/>
      <c r="F44" s="194"/>
      <c r="G44" s="331" t="str">
        <f>IF(+F44&gt;0.1*'(3) INCOME'!$B$63,"YES","N/A")</f>
        <v>N/A</v>
      </c>
      <c r="H44" s="194"/>
      <c r="I44" s="194"/>
      <c r="J44" s="179"/>
    </row>
    <row r="45" spans="1:10" ht="15.75">
      <c r="A45" s="192"/>
      <c r="B45" s="192"/>
      <c r="C45" s="330"/>
      <c r="D45" s="330"/>
      <c r="E45" s="330"/>
      <c r="F45" s="194"/>
      <c r="G45" s="331" t="str">
        <f>IF(+F45&gt;0.1*'(3) INCOME'!$B$63,"YES","N/A")</f>
        <v>N/A</v>
      </c>
      <c r="H45" s="194"/>
      <c r="I45" s="194"/>
      <c r="J45" s="179"/>
    </row>
    <row r="46" spans="1:10" ht="15.75">
      <c r="A46" s="192"/>
      <c r="B46" s="192"/>
      <c r="C46" s="330"/>
      <c r="D46" s="330"/>
      <c r="E46" s="330"/>
      <c r="F46" s="194"/>
      <c r="G46" s="331" t="str">
        <f>IF(+F46&gt;0.1*'(3) INCOME'!$B$63,"YES","N/A")</f>
        <v>N/A</v>
      </c>
      <c r="H46" s="194"/>
      <c r="I46" s="194"/>
      <c r="J46" s="179"/>
    </row>
    <row r="47" spans="1:10" ht="15.75">
      <c r="A47" s="192"/>
      <c r="B47" s="192"/>
      <c r="C47" s="330"/>
      <c r="D47" s="330"/>
      <c r="E47" s="330"/>
      <c r="F47" s="194"/>
      <c r="G47" s="331" t="str">
        <f>IF(+F47&gt;0.1*'(3) INCOME'!$B$63,"YES","N/A")</f>
        <v>N/A</v>
      </c>
      <c r="H47" s="194"/>
      <c r="I47" s="194"/>
      <c r="J47" s="179"/>
    </row>
    <row r="48" spans="1:10" ht="15.75">
      <c r="A48" s="192"/>
      <c r="B48" s="192"/>
      <c r="C48" s="330"/>
      <c r="D48" s="330"/>
      <c r="E48" s="330"/>
      <c r="F48" s="194"/>
      <c r="G48" s="331" t="str">
        <f>IF(+F48&gt;0.1*'(3) INCOME'!$B$63,"YES","N/A")</f>
        <v>N/A</v>
      </c>
      <c r="H48" s="194"/>
      <c r="I48" s="194"/>
      <c r="J48" s="179"/>
    </row>
    <row r="49" spans="1:10" ht="15.75">
      <c r="A49" s="192"/>
      <c r="B49" s="192"/>
      <c r="C49" s="330"/>
      <c r="D49" s="330"/>
      <c r="E49" s="330"/>
      <c r="F49" s="194"/>
      <c r="G49" s="331" t="str">
        <f>IF(+F49&gt;0.1*'(3) INCOME'!$B$63,"YES","N/A")</f>
        <v>N/A</v>
      </c>
      <c r="H49" s="194"/>
      <c r="I49" s="194"/>
      <c r="J49" s="179"/>
    </row>
    <row r="50" spans="1:10" ht="15.75">
      <c r="A50" s="192"/>
      <c r="B50" s="192"/>
      <c r="C50" s="330"/>
      <c r="D50" s="330"/>
      <c r="E50" s="330"/>
      <c r="F50" s="194"/>
      <c r="G50" s="331" t="str">
        <f>IF(+F50&gt;0.1*'(3) INCOME'!$B$63,"YES","N/A")</f>
        <v>N/A</v>
      </c>
      <c r="H50" s="194"/>
      <c r="I50" s="194"/>
      <c r="J50" s="179"/>
    </row>
    <row r="51" spans="1:10" ht="15.75">
      <c r="A51" s="192"/>
      <c r="B51" s="192"/>
      <c r="C51" s="330"/>
      <c r="D51" s="330"/>
      <c r="E51" s="330"/>
      <c r="F51" s="194"/>
      <c r="G51" s="331" t="str">
        <f>IF(+F51&gt;0.1*'(3) INCOME'!$B$63,"YES","N/A")</f>
        <v>N/A</v>
      </c>
      <c r="H51" s="194"/>
      <c r="I51" s="194"/>
      <c r="J51" s="179"/>
    </row>
    <row r="52" spans="1:10" ht="15.75">
      <c r="A52" s="192"/>
      <c r="B52" s="192"/>
      <c r="C52" s="330"/>
      <c r="D52" s="330"/>
      <c r="E52" s="330"/>
      <c r="F52" s="194"/>
      <c r="G52" s="331" t="str">
        <f>IF(+F52&gt;0.1*'(3) INCOME'!$B$63,"YES","N/A")</f>
        <v>N/A</v>
      </c>
      <c r="H52" s="194"/>
      <c r="I52" s="194"/>
      <c r="J52" s="179"/>
    </row>
    <row r="53" spans="1:10" ht="15.75">
      <c r="A53" s="192"/>
      <c r="B53" s="192"/>
      <c r="C53" s="330"/>
      <c r="D53" s="330"/>
      <c r="E53" s="330"/>
      <c r="F53" s="194"/>
      <c r="G53" s="331" t="str">
        <f>IF(+F53&gt;0.1*'(3) INCOME'!$B$63,"YES","N/A")</f>
        <v>N/A</v>
      </c>
      <c r="H53" s="194"/>
      <c r="I53" s="194"/>
      <c r="J53" s="179"/>
    </row>
    <row r="54" spans="1:10" ht="15.75">
      <c r="A54" s="192"/>
      <c r="B54" s="192"/>
      <c r="C54" s="330"/>
      <c r="D54" s="330"/>
      <c r="E54" s="330"/>
      <c r="F54" s="194"/>
      <c r="G54" s="331" t="str">
        <f>IF(+F54&gt;0.1*'(3) INCOME'!$B$63,"YES","N/A")</f>
        <v>N/A</v>
      </c>
      <c r="H54" s="194"/>
      <c r="I54" s="194"/>
      <c r="J54" s="179"/>
    </row>
    <row r="55" spans="1:10" ht="15.75">
      <c r="A55" s="192"/>
      <c r="B55" s="192"/>
      <c r="C55" s="330"/>
      <c r="D55" s="330"/>
      <c r="E55" s="330"/>
      <c r="F55" s="194"/>
      <c r="G55" s="331" t="str">
        <f>IF(+F55&gt;0.1*'(3) INCOME'!$B$63,"YES","N/A")</f>
        <v>N/A</v>
      </c>
      <c r="H55" s="194"/>
      <c r="I55" s="194"/>
      <c r="J55" s="179"/>
    </row>
    <row r="56" spans="1:10" ht="15.75">
      <c r="A56" s="192"/>
      <c r="B56" s="192"/>
      <c r="C56" s="330"/>
      <c r="D56" s="330"/>
      <c r="E56" s="330"/>
      <c r="F56" s="194"/>
      <c r="G56" s="331" t="str">
        <f>IF(+F56&gt;0.1*'(3) INCOME'!$B$63,"YES","N/A")</f>
        <v>N/A</v>
      </c>
      <c r="H56" s="194"/>
      <c r="I56" s="194"/>
      <c r="J56" s="179"/>
    </row>
    <row r="57" spans="1:10" ht="15.75">
      <c r="A57" s="192"/>
      <c r="B57" s="192"/>
      <c r="C57" s="330"/>
      <c r="D57" s="330"/>
      <c r="E57" s="330"/>
      <c r="F57" s="194"/>
      <c r="G57" s="331" t="str">
        <f>IF(+F57&gt;0.1*'(3) INCOME'!$B$63,"YES","N/A")</f>
        <v>N/A</v>
      </c>
      <c r="H57" s="194"/>
      <c r="I57" s="194"/>
      <c r="J57" s="179"/>
    </row>
    <row r="58" spans="1:10" ht="15.75">
      <c r="A58" s="192"/>
      <c r="B58" s="192"/>
      <c r="C58" s="330"/>
      <c r="D58" s="330"/>
      <c r="E58" s="330"/>
      <c r="F58" s="194"/>
      <c r="G58" s="331" t="str">
        <f>IF(+F58&gt;0.1*'(3) INCOME'!$B$63,"YES","N/A")</f>
        <v>N/A</v>
      </c>
      <c r="H58" s="194"/>
      <c r="I58" s="194"/>
      <c r="J58" s="179"/>
    </row>
    <row r="59" spans="1:10" ht="15.75">
      <c r="A59" s="192"/>
      <c r="B59" s="192"/>
      <c r="C59" s="330"/>
      <c r="D59" s="330"/>
      <c r="E59" s="330"/>
      <c r="F59" s="194"/>
      <c r="G59" s="331" t="str">
        <f>IF(+F59&gt;0.1*'(3) INCOME'!$B$63,"YES","N/A")</f>
        <v>N/A</v>
      </c>
      <c r="H59" s="194"/>
      <c r="I59" s="194"/>
      <c r="J59" s="179"/>
    </row>
    <row r="60" spans="1:10" ht="15.75">
      <c r="A60" s="192"/>
      <c r="B60" s="192"/>
      <c r="C60" s="330"/>
      <c r="D60" s="330"/>
      <c r="E60" s="330"/>
      <c r="F60" s="194"/>
      <c r="G60" s="331" t="str">
        <f>IF(+F60&gt;0.1*'(3) INCOME'!$B$63,"YES","N/A")</f>
        <v>N/A</v>
      </c>
      <c r="H60" s="194"/>
      <c r="I60" s="194"/>
      <c r="J60" s="179"/>
    </row>
    <row r="61" spans="1:10" ht="15.75">
      <c r="A61" s="192"/>
      <c r="B61" s="192"/>
      <c r="C61" s="330"/>
      <c r="D61" s="330"/>
      <c r="E61" s="330"/>
      <c r="F61" s="194"/>
      <c r="G61" s="331" t="str">
        <f>IF(+F61&gt;0.1*'(3) INCOME'!$B$63,"YES","N/A")</f>
        <v>N/A</v>
      </c>
      <c r="H61" s="194"/>
      <c r="I61" s="194"/>
      <c r="J61" s="179"/>
    </row>
    <row r="62" spans="1:10" ht="15.75">
      <c r="A62" s="192"/>
      <c r="B62" s="192"/>
      <c r="C62" s="330"/>
      <c r="D62" s="330"/>
      <c r="E62" s="330"/>
      <c r="F62" s="194"/>
      <c r="G62" s="331" t="str">
        <f>IF(+F62&gt;0.1*'(3) INCOME'!$B$63,"YES","N/A")</f>
        <v>N/A</v>
      </c>
      <c r="H62" s="194"/>
      <c r="I62" s="194"/>
      <c r="J62" s="179"/>
    </row>
    <row r="63" spans="1:10" ht="15.75">
      <c r="A63" s="192"/>
      <c r="B63" s="192"/>
      <c r="C63" s="330"/>
      <c r="D63" s="330"/>
      <c r="E63" s="330"/>
      <c r="F63" s="194"/>
      <c r="G63" s="331" t="str">
        <f>IF(+F63&gt;0.1*'(3) INCOME'!$B$63,"YES","N/A")</f>
        <v>N/A</v>
      </c>
      <c r="H63" s="194"/>
      <c r="I63" s="194"/>
      <c r="J63" s="179"/>
    </row>
    <row r="64" spans="1:10" ht="15.75">
      <c r="A64" s="192"/>
      <c r="B64" s="192"/>
      <c r="C64" s="330"/>
      <c r="D64" s="330"/>
      <c r="E64" s="330"/>
      <c r="F64" s="194"/>
      <c r="G64" s="331" t="str">
        <f>IF(+F64&gt;0.1*'(3) INCOME'!$B$63,"YES","N/A")</f>
        <v>N/A</v>
      </c>
      <c r="H64" s="194"/>
      <c r="I64" s="194"/>
      <c r="J64" s="179"/>
    </row>
    <row r="65" spans="1:10" ht="15.75">
      <c r="A65" s="192"/>
      <c r="B65" s="192"/>
      <c r="C65" s="330"/>
      <c r="D65" s="330"/>
      <c r="E65" s="330"/>
      <c r="F65" s="194"/>
      <c r="G65" s="331" t="str">
        <f>IF(+F65&gt;0.1*'(3) INCOME'!$B$63,"YES","N/A")</f>
        <v>N/A</v>
      </c>
      <c r="H65" s="194"/>
      <c r="I65" s="194"/>
      <c r="J65" s="179"/>
    </row>
    <row r="66" spans="1:10" ht="15.75">
      <c r="A66" s="192"/>
      <c r="B66" s="333"/>
      <c r="C66" s="334"/>
      <c r="D66" s="334"/>
      <c r="E66" s="335"/>
      <c r="F66" s="194"/>
      <c r="G66" s="331" t="str">
        <f>IF(+F66&gt;0.1*'(3) INCOME'!$B$63,"YES","N/A")</f>
        <v>N/A</v>
      </c>
      <c r="H66" s="194"/>
      <c r="I66" s="194"/>
      <c r="J66" s="179"/>
    </row>
    <row r="67" spans="1:10" ht="15.75">
      <c r="A67" s="192"/>
      <c r="B67" s="336"/>
      <c r="C67" s="337"/>
      <c r="D67" s="337"/>
      <c r="E67" s="338"/>
      <c r="F67" s="339"/>
      <c r="G67" s="340"/>
      <c r="H67" s="339"/>
      <c r="I67" s="339"/>
      <c r="J67" s="259"/>
    </row>
    <row r="68" spans="1:10" ht="16.5" thickBot="1">
      <c r="A68" s="341" t="s">
        <v>262</v>
      </c>
      <c r="B68" s="342"/>
      <c r="C68" s="342"/>
      <c r="D68" s="342"/>
      <c r="E68" s="343"/>
      <c r="F68" s="178">
        <f>SUM(F14:F67)</f>
        <v>0</v>
      </c>
      <c r="G68" s="344"/>
      <c r="H68" s="178">
        <f>SUM(H14:H67)</f>
        <v>0</v>
      </c>
      <c r="I68" s="178">
        <f>SUM(I14:I67)</f>
        <v>0</v>
      </c>
      <c r="J68" s="345">
        <f>SUM(J14:J67)</f>
        <v>0</v>
      </c>
    </row>
    <row r="69" spans="1:10" ht="16.5" thickTop="1">
      <c r="A69" s="346"/>
      <c r="B69" s="237"/>
      <c r="C69" s="237"/>
      <c r="D69" s="237"/>
      <c r="E69" s="237"/>
      <c r="F69" s="347" t="s">
        <v>52</v>
      </c>
      <c r="G69" s="348"/>
      <c r="H69" s="347" t="s">
        <v>233</v>
      </c>
      <c r="I69" s="347" t="s">
        <v>233</v>
      </c>
      <c r="J69" s="347" t="s">
        <v>53</v>
      </c>
    </row>
    <row r="70" spans="1:10" ht="15.75">
      <c r="A70" s="237"/>
      <c r="B70" s="237"/>
      <c r="C70" s="237"/>
      <c r="D70" s="237"/>
      <c r="E70" s="237"/>
      <c r="F70" s="237"/>
      <c r="G70" s="325"/>
      <c r="H70" s="237"/>
      <c r="I70" s="349"/>
      <c r="J70" s="237"/>
    </row>
  </sheetData>
  <sheetProtection password="D645" sheet="1"/>
  <mergeCells count="6">
    <mergeCell ref="D8:E8"/>
    <mergeCell ref="A8:C8"/>
    <mergeCell ref="A6:C6"/>
    <mergeCell ref="D6:E6"/>
    <mergeCell ref="A7:C7"/>
    <mergeCell ref="D7:E7"/>
  </mergeCells>
  <dataValidations count="1">
    <dataValidation type="list" allowBlank="1" showInputMessage="1" showErrorMessage="1" sqref="D6:D8">
      <formula1>"Select One, Yes, No, N/A"</formula1>
    </dataValidation>
  </dataValidations>
  <printOptions/>
  <pageMargins left="0.2" right="0.2" top="0.25" bottom="0.25" header="0.3" footer="0.3"/>
  <pageSetup fitToHeight="1" fitToWidth="1" horizontalDpi="600" verticalDpi="600" orientation="landscape" paperSize="5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17" sqref="A17"/>
    </sheetView>
  </sheetViews>
  <sheetFormatPr defaultColWidth="8.796875" defaultRowHeight="15"/>
  <cols>
    <col min="1" max="1" width="55.796875" style="24" customWidth="1"/>
    <col min="2" max="2" width="16.3984375" style="24" customWidth="1"/>
    <col min="3" max="5" width="7.59765625" style="24" customWidth="1"/>
    <col min="6" max="9" width="19.296875" style="24" customWidth="1"/>
    <col min="10" max="10" width="12.09765625" style="24" bestFit="1" customWidth="1"/>
    <col min="11" max="16384" width="8.8984375" style="24" customWidth="1"/>
  </cols>
  <sheetData>
    <row r="1" spans="1:9" ht="26.25">
      <c r="A1" s="367" t="str">
        <f>+JURAT!A8</f>
        <v>CAPTIVE INSURANCE COMPANY</v>
      </c>
      <c r="B1" s="4"/>
      <c r="C1" s="75"/>
      <c r="D1" s="75"/>
      <c r="E1" s="75"/>
      <c r="F1" s="75"/>
      <c r="G1" s="75"/>
      <c r="H1" s="171" t="s">
        <v>247</v>
      </c>
      <c r="I1" s="171"/>
    </row>
    <row r="2" spans="1:9" ht="15.75">
      <c r="A2" s="361">
        <f>+JURAT!A9</f>
        <v>45657</v>
      </c>
      <c r="B2" s="75"/>
      <c r="C2" s="75"/>
      <c r="D2" s="75"/>
      <c r="E2" s="75"/>
      <c r="F2" s="75"/>
      <c r="G2" s="75"/>
      <c r="H2" s="75"/>
      <c r="I2" s="171"/>
    </row>
    <row r="3" spans="2:9" ht="15.75">
      <c r="B3" s="75"/>
      <c r="C3" s="75"/>
      <c r="D3" s="75"/>
      <c r="E3" s="75"/>
      <c r="F3" s="75"/>
      <c r="G3" s="75"/>
      <c r="H3" s="75"/>
      <c r="I3" s="171"/>
    </row>
    <row r="4" spans="1:9" ht="15.75">
      <c r="A4" s="353"/>
      <c r="B4" s="353"/>
      <c r="C4" s="353"/>
      <c r="D4" s="353"/>
      <c r="E4" s="353"/>
      <c r="F4" s="368"/>
      <c r="G4" s="368"/>
      <c r="H4" s="368"/>
      <c r="I4" s="368"/>
    </row>
    <row r="5" spans="1:8" ht="16.5" thickBot="1">
      <c r="A5" s="401" t="s">
        <v>250</v>
      </c>
      <c r="B5" s="362"/>
      <c r="C5" s="362"/>
      <c r="D5" s="362"/>
      <c r="E5" s="362"/>
      <c r="F5" s="369"/>
      <c r="G5" s="369"/>
      <c r="H5" s="370"/>
    </row>
    <row r="6" spans="1:8" ht="16.5" thickBot="1">
      <c r="A6" s="571" t="s">
        <v>284</v>
      </c>
      <c r="B6" s="572"/>
      <c r="C6" s="572"/>
      <c r="D6" s="572"/>
      <c r="E6" s="572"/>
      <c r="F6" s="573"/>
      <c r="G6" s="371" t="s">
        <v>95</v>
      </c>
      <c r="H6" s="372"/>
    </row>
    <row r="7" spans="1:8" ht="15.75">
      <c r="A7" s="134"/>
      <c r="B7" s="134"/>
      <c r="C7" s="134"/>
      <c r="D7" s="134"/>
      <c r="E7" s="134"/>
      <c r="F7" s="235"/>
      <c r="G7" s="373"/>
      <c r="H7" s="235"/>
    </row>
    <row r="8" spans="1:8" s="374" customFormat="1" ht="15.75">
      <c r="A8" s="437">
        <v>-1</v>
      </c>
      <c r="B8" s="438">
        <v>-2</v>
      </c>
      <c r="C8" s="438">
        <v>-3</v>
      </c>
      <c r="D8" s="438" t="s">
        <v>313</v>
      </c>
      <c r="E8" s="438">
        <v>-4</v>
      </c>
      <c r="F8" s="438">
        <v>-5</v>
      </c>
      <c r="G8" s="438">
        <v>-6</v>
      </c>
      <c r="H8" s="439">
        <v>-7</v>
      </c>
    </row>
    <row r="9" spans="1:8" ht="15.75">
      <c r="A9" s="440"/>
      <c r="B9" s="427"/>
      <c r="C9" s="427"/>
      <c r="D9" s="427"/>
      <c r="E9" s="422" t="s">
        <v>227</v>
      </c>
      <c r="F9" s="422" t="s">
        <v>25</v>
      </c>
      <c r="G9" s="427"/>
      <c r="H9" s="441"/>
    </row>
    <row r="10" spans="1:8" ht="15.75">
      <c r="A10" s="422"/>
      <c r="B10" s="442" t="s">
        <v>244</v>
      </c>
      <c r="C10" s="442" t="s">
        <v>225</v>
      </c>
      <c r="D10" s="442" t="s">
        <v>225</v>
      </c>
      <c r="E10" s="442" t="s">
        <v>253</v>
      </c>
      <c r="F10" s="422" t="s">
        <v>54</v>
      </c>
      <c r="G10" s="422" t="s">
        <v>48</v>
      </c>
      <c r="H10" s="428" t="s">
        <v>55</v>
      </c>
    </row>
    <row r="11" spans="1:8" ht="15.75">
      <c r="A11" s="422" t="s">
        <v>252</v>
      </c>
      <c r="B11" s="442" t="s">
        <v>245</v>
      </c>
      <c r="C11" s="442" t="s">
        <v>246</v>
      </c>
      <c r="D11" s="442" t="s">
        <v>314</v>
      </c>
      <c r="E11" s="442" t="s">
        <v>226</v>
      </c>
      <c r="F11" s="422" t="s">
        <v>49</v>
      </c>
      <c r="G11" s="422" t="s">
        <v>56</v>
      </c>
      <c r="H11" s="428" t="s">
        <v>57</v>
      </c>
    </row>
    <row r="12" spans="1:8" ht="15.75">
      <c r="A12" s="327"/>
      <c r="B12" s="327"/>
      <c r="C12" s="327"/>
      <c r="D12" s="327"/>
      <c r="E12" s="327"/>
      <c r="F12" s="327"/>
      <c r="G12" s="327"/>
      <c r="H12" s="329"/>
    </row>
    <row r="13" spans="1:8" ht="15.75">
      <c r="A13" s="192" t="s">
        <v>50</v>
      </c>
      <c r="B13" s="192"/>
      <c r="C13" s="330"/>
      <c r="D13" s="330"/>
      <c r="E13" s="330"/>
      <c r="F13" s="194"/>
      <c r="G13" s="194"/>
      <c r="H13" s="179"/>
    </row>
    <row r="14" spans="1:8" ht="15.75">
      <c r="A14" s="192"/>
      <c r="B14" s="192"/>
      <c r="C14" s="330"/>
      <c r="D14" s="330"/>
      <c r="E14" s="330"/>
      <c r="F14" s="194"/>
      <c r="G14" s="194"/>
      <c r="H14" s="179"/>
    </row>
    <row r="15" spans="1:8" ht="15.75">
      <c r="A15" s="192"/>
      <c r="B15" s="192"/>
      <c r="C15" s="330"/>
      <c r="D15" s="330"/>
      <c r="E15" s="330"/>
      <c r="F15" s="194"/>
      <c r="G15" s="194"/>
      <c r="H15" s="179"/>
    </row>
    <row r="16" spans="1:8" ht="15.75">
      <c r="A16" s="192"/>
      <c r="B16" s="192"/>
      <c r="C16" s="330"/>
      <c r="D16" s="330"/>
      <c r="E16" s="330"/>
      <c r="F16" s="194"/>
      <c r="G16" s="194"/>
      <c r="H16" s="179"/>
    </row>
    <row r="17" spans="1:8" ht="15.75">
      <c r="A17" s="192"/>
      <c r="B17" s="192"/>
      <c r="C17" s="330"/>
      <c r="D17" s="330"/>
      <c r="E17" s="330"/>
      <c r="F17" s="194"/>
      <c r="G17" s="194"/>
      <c r="H17" s="179"/>
    </row>
    <row r="18" spans="1:8" ht="15.75">
      <c r="A18" s="192" t="s">
        <v>51</v>
      </c>
      <c r="B18" s="192"/>
      <c r="C18" s="330"/>
      <c r="D18" s="330"/>
      <c r="E18" s="330"/>
      <c r="F18" s="194"/>
      <c r="G18" s="194"/>
      <c r="H18" s="179"/>
    </row>
    <row r="19" spans="1:8" ht="15.75">
      <c r="A19" s="192"/>
      <c r="B19" s="192"/>
      <c r="C19" s="330"/>
      <c r="D19" s="330"/>
      <c r="E19" s="330"/>
      <c r="F19" s="194"/>
      <c r="G19" s="194"/>
      <c r="H19" s="179"/>
    </row>
    <row r="20" spans="1:8" ht="15.75">
      <c r="A20" s="192"/>
      <c r="B20" s="192"/>
      <c r="C20" s="330"/>
      <c r="D20" s="330"/>
      <c r="E20" s="330"/>
      <c r="F20" s="194"/>
      <c r="G20" s="194"/>
      <c r="H20" s="179"/>
    </row>
    <row r="21" spans="1:9" ht="15.75">
      <c r="A21" s="192"/>
      <c r="B21" s="192"/>
      <c r="C21" s="330"/>
      <c r="D21" s="330"/>
      <c r="E21" s="330"/>
      <c r="F21" s="194"/>
      <c r="G21" s="194"/>
      <c r="H21" s="179"/>
      <c r="I21" s="232" t="s">
        <v>356</v>
      </c>
    </row>
    <row r="22" spans="1:9" ht="15.75">
      <c r="A22" s="192"/>
      <c r="B22" s="192"/>
      <c r="C22" s="330"/>
      <c r="D22" s="330"/>
      <c r="E22" s="330"/>
      <c r="F22" s="194"/>
      <c r="G22" s="194"/>
      <c r="H22" s="179"/>
      <c r="I22" s="232" t="s">
        <v>385</v>
      </c>
    </row>
    <row r="23" spans="1:8" ht="15.75">
      <c r="A23" s="192"/>
      <c r="B23" s="192"/>
      <c r="C23" s="330"/>
      <c r="D23" s="330"/>
      <c r="E23" s="330"/>
      <c r="F23" s="194"/>
      <c r="G23" s="194"/>
      <c r="H23" s="179"/>
    </row>
    <row r="24" spans="1:8" ht="15.75">
      <c r="A24" s="192"/>
      <c r="B24" s="192"/>
      <c r="C24" s="330"/>
      <c r="D24" s="330"/>
      <c r="E24" s="330"/>
      <c r="F24" s="194"/>
      <c r="G24" s="194"/>
      <c r="H24" s="179"/>
    </row>
    <row r="25" spans="1:8" ht="15.75">
      <c r="A25" s="192"/>
      <c r="B25" s="192"/>
      <c r="C25" s="330"/>
      <c r="D25" s="330"/>
      <c r="E25" s="330"/>
      <c r="F25" s="194"/>
      <c r="G25" s="194"/>
      <c r="H25" s="179"/>
    </row>
    <row r="26" spans="1:8" ht="15.75">
      <c r="A26" s="192"/>
      <c r="B26" s="192"/>
      <c r="C26" s="330"/>
      <c r="D26" s="330"/>
      <c r="E26" s="330"/>
      <c r="F26" s="194"/>
      <c r="G26" s="194"/>
      <c r="H26" s="179"/>
    </row>
    <row r="27" spans="1:8" ht="15.75">
      <c r="A27" s="192"/>
      <c r="B27" s="192"/>
      <c r="C27" s="330"/>
      <c r="D27" s="330"/>
      <c r="E27" s="330"/>
      <c r="F27" s="194"/>
      <c r="G27" s="194"/>
      <c r="H27" s="179"/>
    </row>
    <row r="28" spans="1:8" ht="15.75">
      <c r="A28" s="192"/>
      <c r="B28" s="192"/>
      <c r="C28" s="330"/>
      <c r="D28" s="330"/>
      <c r="E28" s="330"/>
      <c r="F28" s="194"/>
      <c r="G28" s="194"/>
      <c r="H28" s="179"/>
    </row>
    <row r="29" spans="1:8" ht="15.75">
      <c r="A29" s="192"/>
      <c r="B29" s="192"/>
      <c r="C29" s="330"/>
      <c r="D29" s="330"/>
      <c r="E29" s="330"/>
      <c r="F29" s="194"/>
      <c r="G29" s="194"/>
      <c r="H29" s="179"/>
    </row>
    <row r="30" spans="1:8" ht="15.75">
      <c r="A30" s="192"/>
      <c r="B30" s="192"/>
      <c r="C30" s="330"/>
      <c r="D30" s="330"/>
      <c r="E30" s="330"/>
      <c r="F30" s="194"/>
      <c r="G30" s="194"/>
      <c r="H30" s="179"/>
    </row>
    <row r="31" spans="1:8" ht="15.75">
      <c r="A31" s="192"/>
      <c r="B31" s="192"/>
      <c r="C31" s="330"/>
      <c r="D31" s="330"/>
      <c r="E31" s="330"/>
      <c r="F31" s="194"/>
      <c r="G31" s="194"/>
      <c r="H31" s="179"/>
    </row>
    <row r="32" spans="1:8" ht="15.75">
      <c r="A32" s="192"/>
      <c r="B32" s="192"/>
      <c r="C32" s="330"/>
      <c r="D32" s="330"/>
      <c r="E32" s="330"/>
      <c r="F32" s="194"/>
      <c r="G32" s="194"/>
      <c r="H32" s="179"/>
    </row>
    <row r="33" spans="1:8" ht="15.75">
      <c r="A33" s="192"/>
      <c r="B33" s="192"/>
      <c r="C33" s="330"/>
      <c r="D33" s="330"/>
      <c r="E33" s="330"/>
      <c r="F33" s="194"/>
      <c r="G33" s="194"/>
      <c r="H33" s="179"/>
    </row>
    <row r="34" spans="1:8" ht="15.75">
      <c r="A34" s="192"/>
      <c r="B34" s="192"/>
      <c r="C34" s="330"/>
      <c r="D34" s="330"/>
      <c r="E34" s="330"/>
      <c r="F34" s="194"/>
      <c r="G34" s="194"/>
      <c r="H34" s="179"/>
    </row>
    <row r="35" spans="1:8" ht="15.75">
      <c r="A35" s="192"/>
      <c r="B35" s="192"/>
      <c r="C35" s="330"/>
      <c r="D35" s="330"/>
      <c r="E35" s="330"/>
      <c r="F35" s="194"/>
      <c r="G35" s="194"/>
      <c r="H35" s="179"/>
    </row>
    <row r="36" spans="1:8" ht="15.75">
      <c r="A36" s="192"/>
      <c r="B36" s="192"/>
      <c r="C36" s="330"/>
      <c r="D36" s="330"/>
      <c r="E36" s="330"/>
      <c r="F36" s="194"/>
      <c r="G36" s="194"/>
      <c r="H36" s="179"/>
    </row>
    <row r="37" spans="1:8" ht="15.75">
      <c r="A37" s="192"/>
      <c r="B37" s="192"/>
      <c r="C37" s="330"/>
      <c r="D37" s="330"/>
      <c r="E37" s="330"/>
      <c r="F37" s="194"/>
      <c r="G37" s="194"/>
      <c r="H37" s="179"/>
    </row>
    <row r="38" spans="1:8" ht="15.75">
      <c r="A38" s="192"/>
      <c r="B38" s="192"/>
      <c r="C38" s="330"/>
      <c r="D38" s="330"/>
      <c r="E38" s="330"/>
      <c r="F38" s="194"/>
      <c r="G38" s="194"/>
      <c r="H38" s="179"/>
    </row>
    <row r="39" spans="1:8" ht="15.75">
      <c r="A39" s="192"/>
      <c r="B39" s="192"/>
      <c r="C39" s="330"/>
      <c r="D39" s="330"/>
      <c r="E39" s="330"/>
      <c r="F39" s="194"/>
      <c r="G39" s="194"/>
      <c r="H39" s="179"/>
    </row>
    <row r="40" spans="1:8" ht="15.75">
      <c r="A40" s="192"/>
      <c r="B40" s="192"/>
      <c r="C40" s="330"/>
      <c r="D40" s="330"/>
      <c r="E40" s="330"/>
      <c r="F40" s="194"/>
      <c r="G40" s="194"/>
      <c r="H40" s="179"/>
    </row>
    <row r="41" spans="1:8" ht="15.75">
      <c r="A41" s="192"/>
      <c r="B41" s="192"/>
      <c r="C41" s="330"/>
      <c r="D41" s="330"/>
      <c r="E41" s="330"/>
      <c r="F41" s="194"/>
      <c r="G41" s="194"/>
      <c r="H41" s="179"/>
    </row>
    <row r="42" spans="1:8" ht="15.75">
      <c r="A42" s="192"/>
      <c r="B42" s="192"/>
      <c r="C42" s="330"/>
      <c r="D42" s="330"/>
      <c r="E42" s="330"/>
      <c r="F42" s="194"/>
      <c r="G42" s="194"/>
      <c r="H42" s="179"/>
    </row>
    <row r="43" spans="1:8" ht="15.75">
      <c r="A43" s="192"/>
      <c r="B43" s="192"/>
      <c r="C43" s="330"/>
      <c r="D43" s="330"/>
      <c r="E43" s="330"/>
      <c r="F43" s="194"/>
      <c r="G43" s="194"/>
      <c r="H43" s="179"/>
    </row>
    <row r="44" spans="1:8" ht="15.75">
      <c r="A44" s="192"/>
      <c r="B44" s="192"/>
      <c r="C44" s="330"/>
      <c r="D44" s="330"/>
      <c r="E44" s="330"/>
      <c r="F44" s="194"/>
      <c r="G44" s="194"/>
      <c r="H44" s="179"/>
    </row>
    <row r="45" spans="1:8" ht="15.75">
      <c r="A45" s="192"/>
      <c r="B45" s="192"/>
      <c r="C45" s="330"/>
      <c r="D45" s="330"/>
      <c r="E45" s="330"/>
      <c r="F45" s="194"/>
      <c r="G45" s="194"/>
      <c r="H45" s="179"/>
    </row>
    <row r="46" spans="1:8" ht="15.75">
      <c r="A46" s="192"/>
      <c r="B46" s="192"/>
      <c r="C46" s="330"/>
      <c r="D46" s="330"/>
      <c r="E46" s="330"/>
      <c r="F46" s="194"/>
      <c r="G46" s="194"/>
      <c r="H46" s="179"/>
    </row>
    <row r="47" spans="1:8" ht="15.75">
      <c r="A47" s="192"/>
      <c r="B47" s="192"/>
      <c r="C47" s="330"/>
      <c r="D47" s="330"/>
      <c r="E47" s="330"/>
      <c r="F47" s="194"/>
      <c r="G47" s="194"/>
      <c r="H47" s="179"/>
    </row>
    <row r="48" spans="1:8" ht="15.75">
      <c r="A48" s="192"/>
      <c r="B48" s="192"/>
      <c r="C48" s="330"/>
      <c r="D48" s="330"/>
      <c r="E48" s="330"/>
      <c r="F48" s="194"/>
      <c r="G48" s="194"/>
      <c r="H48" s="179"/>
    </row>
    <row r="49" spans="1:8" ht="15.75">
      <c r="A49" s="192"/>
      <c r="B49" s="192"/>
      <c r="C49" s="330"/>
      <c r="D49" s="330"/>
      <c r="E49" s="330"/>
      <c r="F49" s="194"/>
      <c r="G49" s="194"/>
      <c r="H49" s="179"/>
    </row>
    <row r="50" spans="1:8" ht="15.75">
      <c r="A50" s="192"/>
      <c r="B50" s="192"/>
      <c r="C50" s="330"/>
      <c r="D50" s="330"/>
      <c r="E50" s="330"/>
      <c r="F50" s="194"/>
      <c r="G50" s="194"/>
      <c r="H50" s="179"/>
    </row>
    <row r="51" spans="1:8" ht="15.75">
      <c r="A51" s="192"/>
      <c r="B51" s="192"/>
      <c r="C51" s="330"/>
      <c r="D51" s="330"/>
      <c r="E51" s="330"/>
      <c r="F51" s="194"/>
      <c r="G51" s="194"/>
      <c r="H51" s="179"/>
    </row>
    <row r="52" spans="1:8" ht="15.75">
      <c r="A52" s="192"/>
      <c r="B52" s="192"/>
      <c r="C52" s="330"/>
      <c r="D52" s="330"/>
      <c r="E52" s="330"/>
      <c r="F52" s="194"/>
      <c r="G52" s="194"/>
      <c r="H52" s="179"/>
    </row>
    <row r="53" spans="1:8" ht="15.75">
      <c r="A53" s="192"/>
      <c r="B53" s="192"/>
      <c r="C53" s="330"/>
      <c r="D53" s="330"/>
      <c r="E53" s="330"/>
      <c r="F53" s="194"/>
      <c r="G53" s="194"/>
      <c r="H53" s="179"/>
    </row>
    <row r="54" spans="1:8" ht="15.75">
      <c r="A54" s="192"/>
      <c r="B54" s="192"/>
      <c r="C54" s="330"/>
      <c r="D54" s="330"/>
      <c r="E54" s="330"/>
      <c r="F54" s="194"/>
      <c r="G54" s="194"/>
      <c r="H54" s="179"/>
    </row>
    <row r="55" spans="1:8" ht="15.75">
      <c r="A55" s="192"/>
      <c r="B55" s="192"/>
      <c r="C55" s="330"/>
      <c r="D55" s="330"/>
      <c r="E55" s="330"/>
      <c r="F55" s="194"/>
      <c r="G55" s="194"/>
      <c r="H55" s="179"/>
    </row>
    <row r="56" spans="1:8" ht="15.75">
      <c r="A56" s="192"/>
      <c r="B56" s="192"/>
      <c r="C56" s="330"/>
      <c r="D56" s="330"/>
      <c r="E56" s="330"/>
      <c r="F56" s="194"/>
      <c r="G56" s="194"/>
      <c r="H56" s="179"/>
    </row>
    <row r="57" spans="1:8" ht="15.75">
      <c r="A57" s="192"/>
      <c r="B57" s="192"/>
      <c r="C57" s="330"/>
      <c r="D57" s="330"/>
      <c r="E57" s="330"/>
      <c r="F57" s="194"/>
      <c r="G57" s="194"/>
      <c r="H57" s="179"/>
    </row>
    <row r="58" spans="1:8" ht="15.75">
      <c r="A58" s="192"/>
      <c r="B58" s="192"/>
      <c r="C58" s="330"/>
      <c r="D58" s="330"/>
      <c r="E58" s="330"/>
      <c r="F58" s="194"/>
      <c r="G58" s="194"/>
      <c r="H58" s="179"/>
    </row>
    <row r="59" spans="1:8" ht="15.75">
      <c r="A59" s="192"/>
      <c r="B59" s="192"/>
      <c r="C59" s="330"/>
      <c r="D59" s="330"/>
      <c r="E59" s="330"/>
      <c r="F59" s="194"/>
      <c r="G59" s="194"/>
      <c r="H59" s="179"/>
    </row>
    <row r="60" spans="1:8" ht="15.75">
      <c r="A60" s="192"/>
      <c r="B60" s="192"/>
      <c r="C60" s="330"/>
      <c r="D60" s="330"/>
      <c r="E60" s="330"/>
      <c r="F60" s="194"/>
      <c r="G60" s="194"/>
      <c r="H60" s="179"/>
    </row>
    <row r="61" spans="1:8" ht="15.75">
      <c r="A61" s="192"/>
      <c r="B61" s="192"/>
      <c r="C61" s="330"/>
      <c r="D61" s="330"/>
      <c r="E61" s="330"/>
      <c r="F61" s="194"/>
      <c r="G61" s="194"/>
      <c r="H61" s="179"/>
    </row>
    <row r="62" spans="1:8" ht="15.75">
      <c r="A62" s="192"/>
      <c r="B62" s="192"/>
      <c r="C62" s="330"/>
      <c r="D62" s="330"/>
      <c r="E62" s="330"/>
      <c r="F62" s="194"/>
      <c r="G62" s="194"/>
      <c r="H62" s="179"/>
    </row>
    <row r="63" spans="1:8" ht="15.75">
      <c r="A63" s="192"/>
      <c r="B63" s="192"/>
      <c r="C63" s="330"/>
      <c r="D63" s="330"/>
      <c r="E63" s="330"/>
      <c r="F63" s="194"/>
      <c r="G63" s="194"/>
      <c r="H63" s="179"/>
    </row>
    <row r="64" spans="1:8" ht="15.75">
      <c r="A64" s="192"/>
      <c r="B64" s="375"/>
      <c r="C64" s="376"/>
      <c r="D64" s="376"/>
      <c r="E64" s="377"/>
      <c r="F64" s="194"/>
      <c r="G64" s="194"/>
      <c r="H64" s="179"/>
    </row>
    <row r="65" spans="1:8" ht="15.75">
      <c r="A65" s="332"/>
      <c r="B65" s="378"/>
      <c r="C65" s="379"/>
      <c r="D65" s="379"/>
      <c r="E65" s="379"/>
      <c r="F65" s="380"/>
      <c r="G65" s="380"/>
      <c r="H65" s="381"/>
    </row>
    <row r="66" spans="1:9" ht="16.5" thickBot="1">
      <c r="A66" s="332" t="s">
        <v>262</v>
      </c>
      <c r="B66" s="342"/>
      <c r="C66" s="342"/>
      <c r="D66" s="342"/>
      <c r="E66" s="343"/>
      <c r="F66" s="382">
        <f>SUM(F12:F65)</f>
        <v>0</v>
      </c>
      <c r="G66" s="178">
        <f>SUM(G12:G65)</f>
        <v>0</v>
      </c>
      <c r="H66" s="345">
        <f>SUM(H12:H65)</f>
        <v>0</v>
      </c>
      <c r="I66" s="119"/>
    </row>
    <row r="67" spans="1:9" ht="16.5" thickTop="1">
      <c r="A67" s="378"/>
      <c r="B67" s="237"/>
      <c r="C67" s="237"/>
      <c r="D67" s="237"/>
      <c r="E67" s="237"/>
      <c r="F67" s="237"/>
      <c r="G67" s="383"/>
      <c r="H67" s="347"/>
      <c r="I67" s="137"/>
    </row>
  </sheetData>
  <sheetProtection password="D645" sheet="1"/>
  <mergeCells count="1">
    <mergeCell ref="A6:F6"/>
  </mergeCells>
  <dataValidations count="1">
    <dataValidation type="list" allowBlank="1" showInputMessage="1" showErrorMessage="1" sqref="G6:G7">
      <formula1>"Select One, Yes, No, N/A"</formula1>
    </dataValidation>
  </dataValidations>
  <printOptions/>
  <pageMargins left="0.2" right="0.2" top="0.25" bottom="0.25" header="0.3" footer="0.3"/>
  <pageSetup fitToHeight="1" fitToWidth="1" horizontalDpi="600" verticalDpi="600" orientation="landscape" paperSize="5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BISHCA.Captives@state.vt.us</dc:creator>
  <cp:keywords/>
  <dc:description/>
  <cp:lastModifiedBy>Stewart Guerin</cp:lastModifiedBy>
  <cp:lastPrinted>2024-05-20T18:41:41Z</cp:lastPrinted>
  <dcterms:created xsi:type="dcterms:W3CDTF">2011-12-12T21:18:26Z</dcterms:created>
  <dcterms:modified xsi:type="dcterms:W3CDTF">2024-05-22T13:51:22Z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Roy, Jodi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BISHCA.Captives@state.vt.us</vt:lpwstr>
  </property>
  <property fmtid="{D5CDD505-2E9C-101B-9397-08002B2CF9AE}" pid="5" name="CaptivesType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